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25" i="3" l="1"/>
  <c r="I41" i="2"/>
  <c r="H89" i="2"/>
  <c r="H41" i="2"/>
  <c r="F41" i="2"/>
  <c r="F59" i="3" l="1"/>
  <c r="G50" i="3"/>
  <c r="G19" i="3"/>
  <c r="H146" i="2"/>
  <c r="E89" i="2" l="1"/>
  <c r="H102" i="2" l="1"/>
  <c r="G17" i="3" l="1"/>
  <c r="E32" i="2" l="1"/>
  <c r="H32" i="2"/>
  <c r="L18" i="2"/>
  <c r="G22" i="3" l="1"/>
  <c r="L126" i="2"/>
  <c r="L125" i="2"/>
  <c r="L124" i="2"/>
  <c r="L123" i="2"/>
  <c r="K126" i="2"/>
  <c r="K125" i="2"/>
  <c r="K124" i="2"/>
  <c r="K123" i="2"/>
  <c r="G126" i="2"/>
  <c r="D126" i="2"/>
  <c r="F137" i="2"/>
  <c r="G71" i="2"/>
  <c r="D71" i="2"/>
  <c r="H35" i="2"/>
  <c r="K18" i="2"/>
  <c r="I13" i="2"/>
  <c r="H13" i="2"/>
  <c r="F13" i="2"/>
  <c r="E13" i="2"/>
  <c r="G18" i="2"/>
  <c r="D18" i="2"/>
  <c r="J126" i="2" l="1"/>
  <c r="J71" i="2"/>
  <c r="J18" i="2"/>
  <c r="I57" i="2"/>
  <c r="I53" i="2"/>
  <c r="I133" i="2"/>
  <c r="F127" i="2" l="1"/>
  <c r="F122" i="2" s="1"/>
  <c r="H57" i="2"/>
  <c r="I18" i="3" l="1"/>
  <c r="H87" i="2"/>
  <c r="H53" i="2"/>
  <c r="D151" i="2"/>
  <c r="G151" i="2"/>
  <c r="E49" i="2" l="1"/>
  <c r="E48" i="2" s="1"/>
  <c r="I38" i="2" l="1"/>
  <c r="D45" i="3" l="1"/>
  <c r="K13" i="3" l="1"/>
  <c r="H137" i="2"/>
  <c r="F73" i="2" l="1"/>
  <c r="G119" i="2" l="1"/>
  <c r="G125" i="2"/>
  <c r="D125" i="2"/>
  <c r="E146" i="2"/>
  <c r="H135" i="2"/>
  <c r="D119" i="2"/>
  <c r="G110" i="2"/>
  <c r="G109" i="2"/>
  <c r="G113" i="2"/>
  <c r="J125" i="2" l="1"/>
  <c r="G81" i="2"/>
  <c r="D81" i="2"/>
  <c r="A77" i="2"/>
  <c r="G77" i="2"/>
  <c r="D77" i="2"/>
  <c r="J77" i="2" s="1"/>
  <c r="A56" i="2"/>
  <c r="J81" i="2" l="1"/>
  <c r="D56" i="2"/>
  <c r="E35" i="2"/>
  <c r="I117" i="2" l="1"/>
  <c r="F117" i="2"/>
  <c r="H38" i="2"/>
  <c r="H37" i="2" s="1"/>
  <c r="E38" i="2"/>
  <c r="G39" i="2"/>
  <c r="D39" i="2"/>
  <c r="J39" i="2" l="1"/>
  <c r="G45" i="3"/>
  <c r="F133" i="2" l="1"/>
  <c r="K93" i="2" l="1"/>
  <c r="G64" i="2" l="1"/>
  <c r="G60" i="2"/>
  <c r="D60" i="2"/>
  <c r="G91" i="2"/>
  <c r="D91" i="2"/>
  <c r="E62" i="2"/>
  <c r="L16" i="3"/>
  <c r="G16" i="3"/>
  <c r="K16" i="3"/>
  <c r="J60" i="2" l="1"/>
  <c r="J91" i="2"/>
  <c r="I52" i="2" l="1"/>
  <c r="G82" i="2"/>
  <c r="D82" i="2"/>
  <c r="J82" i="2" l="1"/>
  <c r="G148" i="2"/>
  <c r="D148" i="2"/>
  <c r="E135" i="2"/>
  <c r="D32" i="3" l="1"/>
  <c r="G53" i="3" l="1"/>
  <c r="G52" i="3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2" i="2" l="1"/>
  <c r="E87" i="2"/>
  <c r="A35" i="2" l="1"/>
  <c r="A36" i="2"/>
  <c r="D150" i="2" l="1"/>
  <c r="L15" i="3"/>
  <c r="K15" i="3"/>
  <c r="L152" i="2"/>
  <c r="K152" i="2"/>
  <c r="L151" i="2"/>
  <c r="K151" i="2"/>
  <c r="J151" i="2"/>
  <c r="L150" i="2"/>
  <c r="K150" i="2"/>
  <c r="L147" i="2"/>
  <c r="K147" i="2"/>
  <c r="J147" i="2"/>
  <c r="I149" i="2"/>
  <c r="I145" i="2" s="1"/>
  <c r="F149" i="2"/>
  <c r="A92" i="2"/>
  <c r="G92" i="2"/>
  <c r="D92" i="2"/>
  <c r="L149" i="2" l="1"/>
  <c r="J92" i="2"/>
  <c r="H149" i="2" l="1"/>
  <c r="G149" i="2" s="1"/>
  <c r="E149" i="2"/>
  <c r="D149" i="2" s="1"/>
  <c r="E97" i="2"/>
  <c r="H46" i="2"/>
  <c r="H145" i="2" l="1"/>
  <c r="G145" i="2"/>
  <c r="D145" i="2"/>
  <c r="E145" i="2"/>
  <c r="K149" i="2"/>
  <c r="D52" i="3"/>
  <c r="J52" i="3" s="1"/>
  <c r="K52" i="3"/>
  <c r="L52" i="3"/>
  <c r="A93" i="2" l="1"/>
  <c r="G93" i="2" l="1"/>
  <c r="D93" i="2"/>
  <c r="J93" i="2" l="1"/>
  <c r="I107" i="2"/>
  <c r="G80" i="2"/>
  <c r="D80" i="2"/>
  <c r="J80" i="2" l="1"/>
  <c r="L104" i="2"/>
  <c r="L103" i="2"/>
  <c r="K104" i="2"/>
  <c r="I102" i="2"/>
  <c r="E102" i="2"/>
  <c r="G104" i="2"/>
  <c r="D104" i="2"/>
  <c r="C104" i="2"/>
  <c r="J104" i="2" l="1"/>
  <c r="I108" i="2"/>
  <c r="G72" i="2"/>
  <c r="D72" i="2"/>
  <c r="J72" i="2" l="1"/>
  <c r="E143" i="2"/>
  <c r="H143" i="2"/>
  <c r="L98" i="2"/>
  <c r="L95" i="2"/>
  <c r="L90" i="2"/>
  <c r="L88" i="2"/>
  <c r="L86" i="2"/>
  <c r="L84" i="2"/>
  <c r="K98" i="2"/>
  <c r="K95" i="2"/>
  <c r="K90" i="2"/>
  <c r="K88" i="2"/>
  <c r="K87" i="2"/>
  <c r="K86" i="2"/>
  <c r="K84" i="2"/>
  <c r="H108" i="2"/>
  <c r="F108" i="2"/>
  <c r="E108" i="2"/>
  <c r="I105" i="2"/>
  <c r="H105" i="2"/>
  <c r="F105" i="2"/>
  <c r="E105" i="2"/>
  <c r="F102" i="2"/>
  <c r="D102" i="2" s="1"/>
  <c r="I100" i="2"/>
  <c r="H100" i="2"/>
  <c r="F100" i="2"/>
  <c r="E100" i="2"/>
  <c r="I97" i="2"/>
  <c r="I96" i="2" s="1"/>
  <c r="H97" i="2"/>
  <c r="K97" i="2" s="1"/>
  <c r="F97" i="2"/>
  <c r="F96" i="2" s="1"/>
  <c r="E96" i="2"/>
  <c r="I94" i="2"/>
  <c r="H94" i="2"/>
  <c r="F94" i="2"/>
  <c r="E94" i="2"/>
  <c r="I83" i="2"/>
  <c r="H83" i="2"/>
  <c r="F83" i="2"/>
  <c r="E83" i="2"/>
  <c r="I85" i="2"/>
  <c r="H85" i="2"/>
  <c r="H79" i="2" s="1"/>
  <c r="F85" i="2"/>
  <c r="E85" i="2"/>
  <c r="I87" i="2"/>
  <c r="F87" i="2"/>
  <c r="D87" i="2" s="1"/>
  <c r="I89" i="2"/>
  <c r="F89" i="2"/>
  <c r="G98" i="2"/>
  <c r="G95" i="2"/>
  <c r="G90" i="2"/>
  <c r="G88" i="2"/>
  <c r="G86" i="2"/>
  <c r="G84" i="2"/>
  <c r="D106" i="2"/>
  <c r="D103" i="2"/>
  <c r="D101" i="2"/>
  <c r="D98" i="2"/>
  <c r="D95" i="2"/>
  <c r="D90" i="2"/>
  <c r="D88" i="2"/>
  <c r="D86" i="2"/>
  <c r="D84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E79" i="2" l="1"/>
  <c r="I79" i="2"/>
  <c r="L83" i="2"/>
  <c r="G97" i="2"/>
  <c r="L94" i="2"/>
  <c r="H96" i="2"/>
  <c r="G96" i="2" s="1"/>
  <c r="L96" i="2"/>
  <c r="G94" i="2"/>
  <c r="I99" i="2"/>
  <c r="H99" i="2"/>
  <c r="L85" i="2"/>
  <c r="L97" i="2"/>
  <c r="I25" i="2"/>
  <c r="L89" i="2"/>
  <c r="K94" i="2"/>
  <c r="D96" i="2"/>
  <c r="F99" i="2"/>
  <c r="K89" i="2"/>
  <c r="L87" i="2"/>
  <c r="F79" i="2"/>
  <c r="D105" i="2"/>
  <c r="J86" i="2"/>
  <c r="J95" i="2"/>
  <c r="D94" i="2"/>
  <c r="J88" i="2"/>
  <c r="J84" i="2"/>
  <c r="J98" i="2"/>
  <c r="G83" i="2"/>
  <c r="K83" i="2"/>
  <c r="J90" i="2"/>
  <c r="K85" i="2"/>
  <c r="E99" i="2"/>
  <c r="D85" i="2"/>
  <c r="D83" i="2"/>
  <c r="D100" i="2"/>
  <c r="D97" i="2"/>
  <c r="G85" i="2"/>
  <c r="G87" i="2"/>
  <c r="J87" i="2" s="1"/>
  <c r="G89" i="2"/>
  <c r="D89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3" i="2"/>
  <c r="H153" i="2"/>
  <c r="F153" i="2"/>
  <c r="E153" i="2"/>
  <c r="I146" i="2"/>
  <c r="F146" i="2"/>
  <c r="F145" i="2" s="1"/>
  <c r="I135" i="2"/>
  <c r="F135" i="2"/>
  <c r="H133" i="2"/>
  <c r="I131" i="2"/>
  <c r="H131" i="2"/>
  <c r="H130" i="2" s="1"/>
  <c r="F131" i="2"/>
  <c r="E137" i="2"/>
  <c r="E133" i="2"/>
  <c r="E131" i="2"/>
  <c r="I75" i="2"/>
  <c r="I74" i="2" s="1"/>
  <c r="I73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20" i="2"/>
  <c r="I19" i="2" s="1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0" i="2" l="1"/>
  <c r="F78" i="2"/>
  <c r="J96" i="2"/>
  <c r="J97" i="2"/>
  <c r="K96" i="2"/>
  <c r="H78" i="2"/>
  <c r="D99" i="2"/>
  <c r="J94" i="2"/>
  <c r="I78" i="2"/>
  <c r="G79" i="2"/>
  <c r="L79" i="2"/>
  <c r="D79" i="2"/>
  <c r="J83" i="2"/>
  <c r="E78" i="2"/>
  <c r="J85" i="2"/>
  <c r="J89" i="2"/>
  <c r="K79" i="2"/>
  <c r="E11" i="4"/>
  <c r="F45" i="2"/>
  <c r="E45" i="2"/>
  <c r="I130" i="2"/>
  <c r="F130" i="2"/>
  <c r="I45" i="2"/>
  <c r="H45" i="2"/>
  <c r="G155" i="2"/>
  <c r="G154" i="2"/>
  <c r="G153" i="2"/>
  <c r="G152" i="2"/>
  <c r="G150" i="2"/>
  <c r="J150" i="2" s="1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29" i="2"/>
  <c r="G128" i="2"/>
  <c r="G124" i="2"/>
  <c r="G123" i="2"/>
  <c r="G121" i="2"/>
  <c r="G118" i="2"/>
  <c r="G112" i="2"/>
  <c r="G108" i="2"/>
  <c r="G106" i="2"/>
  <c r="G105" i="2"/>
  <c r="G103" i="2"/>
  <c r="G102" i="2"/>
  <c r="G101" i="2"/>
  <c r="G100" i="2"/>
  <c r="G99" i="2"/>
  <c r="G76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6" i="2"/>
  <c r="G15" i="2"/>
  <c r="G14" i="2"/>
  <c r="D155" i="2"/>
  <c r="D154" i="2"/>
  <c r="D153" i="2"/>
  <c r="D152" i="2"/>
  <c r="J149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29" i="2"/>
  <c r="D128" i="2"/>
  <c r="D124" i="2"/>
  <c r="D123" i="2"/>
  <c r="D121" i="2"/>
  <c r="D118" i="2"/>
  <c r="D113" i="2"/>
  <c r="D112" i="2"/>
  <c r="D110" i="2"/>
  <c r="D109" i="2"/>
  <c r="D108" i="2"/>
  <c r="D76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24" i="2" l="1"/>
  <c r="J123" i="2"/>
  <c r="J17" i="2"/>
  <c r="J15" i="2"/>
  <c r="J152" i="2"/>
  <c r="D37" i="2"/>
  <c r="J79" i="2"/>
  <c r="D45" i="2"/>
  <c r="G130" i="2"/>
  <c r="D117" i="2"/>
  <c r="D116" i="2" s="1"/>
  <c r="G117" i="2"/>
  <c r="G116" i="2" s="1"/>
  <c r="E9" i="4"/>
  <c r="D11" i="4"/>
  <c r="G45" i="2"/>
  <c r="K35" i="3"/>
  <c r="D57" i="3"/>
  <c r="I44" i="3"/>
  <c r="J142" i="2"/>
  <c r="H52" i="2"/>
  <c r="G57" i="2" l="1"/>
  <c r="D9" i="4"/>
  <c r="H69" i="2"/>
  <c r="J43" i="2"/>
  <c r="K103" i="2"/>
  <c r="J103" i="2"/>
  <c r="L28" i="2"/>
  <c r="K28" i="2"/>
  <c r="J28" i="2"/>
  <c r="L41" i="3"/>
  <c r="K41" i="3"/>
  <c r="J41" i="3"/>
  <c r="H38" i="3"/>
  <c r="G38" i="3"/>
  <c r="E38" i="3"/>
  <c r="D38" i="3"/>
  <c r="I116" i="2"/>
  <c r="L35" i="3"/>
  <c r="G18" i="3"/>
  <c r="J121" i="2"/>
  <c r="J110" i="2"/>
  <c r="L30" i="2"/>
  <c r="K30" i="2"/>
  <c r="J30" i="2"/>
  <c r="J129" i="2"/>
  <c r="H117" i="2"/>
  <c r="J109" i="2"/>
  <c r="H31" i="3"/>
  <c r="G31" i="3"/>
  <c r="E31" i="3"/>
  <c r="D31" i="3"/>
  <c r="D25" i="3"/>
  <c r="J35" i="3"/>
  <c r="I127" i="2"/>
  <c r="I122" i="2" s="1"/>
  <c r="H127" i="2"/>
  <c r="H122" i="2" s="1"/>
  <c r="E127" i="2"/>
  <c r="E122" i="2" s="1"/>
  <c r="K24" i="3"/>
  <c r="J24" i="3"/>
  <c r="I115" i="2" l="1"/>
  <c r="I114" i="2" s="1"/>
  <c r="D122" i="2"/>
  <c r="D127" i="2"/>
  <c r="G122" i="2"/>
  <c r="G127" i="2"/>
  <c r="H68" i="2"/>
  <c r="H67" i="2" s="1"/>
  <c r="G69" i="2"/>
  <c r="H116" i="2"/>
  <c r="H115" i="2" l="1"/>
  <c r="H114" i="2" s="1"/>
  <c r="G115" i="2"/>
  <c r="G114" i="2" s="1"/>
  <c r="G68" i="2"/>
  <c r="E12" i="2"/>
  <c r="D18" i="3"/>
  <c r="F18" i="3"/>
  <c r="G47" i="3"/>
  <c r="I20" i="3"/>
  <c r="H20" i="3"/>
  <c r="G20" i="3"/>
  <c r="F20" i="3"/>
  <c r="E20" i="3"/>
  <c r="D20" i="3"/>
  <c r="L154" i="2"/>
  <c r="K154" i="2"/>
  <c r="J154" i="2"/>
  <c r="L153" i="2"/>
  <c r="K153" i="2"/>
  <c r="J153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39" i="2"/>
  <c r="K139" i="2"/>
  <c r="J139" i="2"/>
  <c r="L138" i="2"/>
  <c r="K138" i="2"/>
  <c r="J138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28" i="2"/>
  <c r="K128" i="2"/>
  <c r="J128" i="2"/>
  <c r="L127" i="2"/>
  <c r="K127" i="2"/>
  <c r="J127" i="2"/>
  <c r="L122" i="2"/>
  <c r="K122" i="2"/>
  <c r="J122" i="2"/>
  <c r="L119" i="2"/>
  <c r="K119" i="2"/>
  <c r="J119" i="2"/>
  <c r="L118" i="2"/>
  <c r="K118" i="2"/>
  <c r="J118" i="2"/>
  <c r="L113" i="2"/>
  <c r="K113" i="2"/>
  <c r="J113" i="2"/>
  <c r="L112" i="2"/>
  <c r="K112" i="2"/>
  <c r="J112" i="2"/>
  <c r="L106" i="2"/>
  <c r="K106" i="2"/>
  <c r="J106" i="2"/>
  <c r="L105" i="2"/>
  <c r="K105" i="2"/>
  <c r="J105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78" i="2"/>
  <c r="L76" i="2"/>
  <c r="K76" i="2"/>
  <c r="J76" i="2"/>
  <c r="L75" i="2"/>
  <c r="L74" i="2"/>
  <c r="L73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6" i="2"/>
  <c r="F115" i="2" s="1"/>
  <c r="E117" i="2"/>
  <c r="H111" i="2"/>
  <c r="H107" i="2" s="1"/>
  <c r="F111" i="2"/>
  <c r="E111" i="2"/>
  <c r="E107" i="2" s="1"/>
  <c r="G78" i="2"/>
  <c r="D78" i="2"/>
  <c r="H75" i="2"/>
  <c r="G75" i="2" s="1"/>
  <c r="E75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s="1"/>
  <c r="D52" i="2" l="1"/>
  <c r="I9" i="2"/>
  <c r="I26" i="4" s="1"/>
  <c r="E61" i="2"/>
  <c r="D61" i="2" s="1"/>
  <c r="J61" i="2" s="1"/>
  <c r="D62" i="2"/>
  <c r="J62" i="2" s="1"/>
  <c r="G53" i="2"/>
  <c r="G26" i="2"/>
  <c r="H25" i="2"/>
  <c r="F114" i="2"/>
  <c r="L114" i="2" s="1"/>
  <c r="L115" i="2"/>
  <c r="L26" i="2"/>
  <c r="F25" i="2"/>
  <c r="D26" i="2"/>
  <c r="E74" i="2"/>
  <c r="D75" i="2"/>
  <c r="J75" i="2" s="1"/>
  <c r="E116" i="2"/>
  <c r="E115" i="2" s="1"/>
  <c r="E114" i="2" s="1"/>
  <c r="J117" i="2"/>
  <c r="H12" i="2"/>
  <c r="G13" i="2"/>
  <c r="F12" i="2"/>
  <c r="D13" i="2"/>
  <c r="D130" i="2"/>
  <c r="D115" i="2" s="1"/>
  <c r="D114" i="2" s="1"/>
  <c r="D20" i="2"/>
  <c r="J20" i="2" s="1"/>
  <c r="G107" i="2"/>
  <c r="G111" i="2"/>
  <c r="F107" i="2"/>
  <c r="D107" i="2" s="1"/>
  <c r="D111" i="2"/>
  <c r="D53" i="2"/>
  <c r="K20" i="2"/>
  <c r="E51" i="2"/>
  <c r="L53" i="2"/>
  <c r="E68" i="2"/>
  <c r="E67" i="2" s="1"/>
  <c r="K69" i="2"/>
  <c r="J69" i="2"/>
  <c r="K53" i="2"/>
  <c r="K25" i="3"/>
  <c r="K78" i="2"/>
  <c r="J78" i="2"/>
  <c r="K107" i="2"/>
  <c r="K111" i="2"/>
  <c r="K62" i="2"/>
  <c r="K57" i="2"/>
  <c r="K45" i="2"/>
  <c r="J45" i="2"/>
  <c r="L25" i="3"/>
  <c r="L9" i="3"/>
  <c r="K9" i="3"/>
  <c r="J9" i="3"/>
  <c r="L130" i="2"/>
  <c r="L137" i="2"/>
  <c r="K130" i="2"/>
  <c r="K137" i="2"/>
  <c r="J137" i="2"/>
  <c r="L116" i="2"/>
  <c r="L117" i="2"/>
  <c r="K117" i="2"/>
  <c r="L111" i="2"/>
  <c r="H74" i="2"/>
  <c r="G74" i="2" s="1"/>
  <c r="K75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1" i="2" l="1"/>
  <c r="J116" i="2"/>
  <c r="K115" i="2"/>
  <c r="K116" i="2"/>
  <c r="J26" i="2"/>
  <c r="D68" i="2"/>
  <c r="J68" i="2" s="1"/>
  <c r="J53" i="2"/>
  <c r="J130" i="2"/>
  <c r="L12" i="2"/>
  <c r="I24" i="4"/>
  <c r="I23" i="4" s="1"/>
  <c r="I22" i="4" s="1"/>
  <c r="G26" i="4"/>
  <c r="K12" i="2"/>
  <c r="J13" i="2"/>
  <c r="J107" i="2"/>
  <c r="E73" i="2"/>
  <c r="D73" i="2" s="1"/>
  <c r="D74" i="2"/>
  <c r="J74" i="2" s="1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1" i="2"/>
  <c r="K19" i="2"/>
  <c r="G19" i="2"/>
  <c r="L107" i="2"/>
  <c r="K68" i="2"/>
  <c r="F7" i="3"/>
  <c r="F31" i="4" s="1"/>
  <c r="I7" i="3"/>
  <c r="I31" i="4" s="1"/>
  <c r="L31" i="3"/>
  <c r="G7" i="3"/>
  <c r="K52" i="2"/>
  <c r="J31" i="3"/>
  <c r="J25" i="3"/>
  <c r="H73" i="2"/>
  <c r="K74" i="2"/>
  <c r="L52" i="2"/>
  <c r="J18" i="3"/>
  <c r="J20" i="3"/>
  <c r="L18" i="3"/>
  <c r="L20" i="3"/>
  <c r="H7" i="3"/>
  <c r="H30" i="4" s="1"/>
  <c r="E44" i="3"/>
  <c r="J38" i="3"/>
  <c r="F11" i="2" l="1"/>
  <c r="F9" i="2" s="1"/>
  <c r="K114" i="2"/>
  <c r="J115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3" i="2"/>
  <c r="G73" i="2"/>
  <c r="J73" i="2" s="1"/>
  <c r="K67" i="2"/>
  <c r="D67" i="2"/>
  <c r="J67" i="2" s="1"/>
  <c r="J12" i="2"/>
  <c r="J114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<sst xmlns="http://schemas.openxmlformats.org/spreadsheetml/2006/main" count="770" uniqueCount="474">
  <si>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</si>
  <si>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</si>
  <si>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</si>
  <si>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</si>
  <si>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</si>
  <si>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</si>
  <si>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</si>
  <si>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</si>
  <si>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</si>
  <si>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</si>
  <si>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</si>
  <si>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</si>
  <si>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</si>
  <si>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</si>
  <si>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</si>
  <si>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</si>
  <si>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</si>
  <si>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</si>
  <si>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</si>
  <si>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</si>
  <si>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</si>
  <si>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</si>
  <si>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</si>
  <si>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</si>
  <si>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</si>
  <si>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</si>
  <si>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</si>
  <si>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</si>
  <si>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</si>
  <si>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</si>
  <si>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</si>
  <si>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</si>
  <si>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</si>
  <si>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</si>
  <si>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</si>
  <si>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</si>
  <si>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</si>
  <si>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</si>
  <si>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</si>
  <si>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</si>
  <si>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</si>
  <si>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</si>
  <si>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</si>
  <si>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</si>
  <si>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</si>
  <si>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</si>
  <si>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</si>
  <si>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</si>
  <si>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</si>
  <si>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</si>
  <si>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</si>
  <si>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</si>
  <si>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</si>
  <si>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</si>
  <si>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</si>
  <si>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</si>
  <si>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</si>
  <si>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</si>
  <si>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</si>
  <si>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</si>
  <si>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</si>
  <si>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</si>
  <si>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</si>
  <si>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</si>
  <si>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</si>
  <si>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</si>
  <si>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</si>
  <si>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</si>
  <si>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</si>
  <si>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</si>
  <si>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</si>
  <si>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</si>
  <si>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</si>
  <si>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</si>
  <si>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</si>
  <si>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</si>
  <si>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</si>
  <si>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</si>
  <si>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</si>
  <si>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</si>
  <si>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</si>
  <si>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</si>
  <si>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</si>
  <si>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</si>
  <si>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</si>
  <si>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</si>
  <si>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</si>
  <si>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</si>
  <si>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</si>
  <si>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</si>
  <si>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</si>
  <si>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</si>
  <si>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</si>
  <si>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</si>
  <si>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</si>
  <si>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</si>
  <si>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</si>
  <si>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</si>
  <si>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</si>
  <si>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</si>
  <si>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</si>
  <si>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</si>
  <si>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</si>
  <si>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</si>
  <si>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</si>
  <si>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</si>
  <si>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</si>
  <si>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</si>
  <si>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</si>
  <si>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</si>
  <si>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</si>
  <si>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</si>
  <si>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</si>
  <si>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</si>
  <si>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</si>
  <si>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</si>
  <si>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</si>
  <si>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</si>
  <si>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</si>
  <si>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</si>
  <si>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</si>
  <si>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</si>
  <si>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</si>
  <si>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</si>
  <si>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</si>
  <si>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</si>
  <si>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</si>
  <si>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</si>
  <si>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</si>
  <si>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</si>
  <si>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</si>
  <si>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</si>
  <si>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</si>
  <si>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</si>
  <si>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</si>
  <si>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</si>
  <si>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</si>
  <si>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</si>
  <si>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</si>
  <si>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</si>
  <si>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</si>
  <si>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</si>
  <si>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</si>
  <si>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</si>
  <si>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</si>
  <si>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</si>
  <si>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</si>
  <si>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</si>
  <si>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</si>
  <si>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</si>
  <si>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</si>
  <si>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</si>
  <si>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</si>
  <si>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</si>
  <si>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</si>
  <si>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</si>
  <si>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</si>
  <si>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</si>
  <si>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</si>
  <si>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</si>
  <si>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</si>
  <si>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</si>
  <si>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</si>
  <si>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</si>
  <si>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</si>
  <si>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</si>
  <si>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</si>
  <si>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</si>
  <si>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</si>
  <si>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</si>
  <si>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</si>
  <si>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</si>
  <si>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</si>
  <si>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</si>
  <si>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</si>
  <si>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</si>
  <si>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</si>
  <si>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</si>
  <si>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</si>
  <si>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</si>
  <si>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</si>
  <si>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</si>
  <si>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</si>
  <si>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</si>
  <si>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</si>
  <si>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</si>
  <si>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</si>
  <si>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</si>
  <si>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</si>
  <si>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</si>
  <si>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</si>
  <si>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</si>
  <si>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</si>
  <si>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</si>
  <si>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</si>
  <si>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</si>
  <si>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</si>
  <si>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</si>
  <si>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</si>
  <si>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</si>
  <si>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</si>
  <si>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</si>
  <si>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</si>
  <si>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</si>
  <si>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</si>
  <si>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</si>
  <si>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</si>
  <si>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</si>
  <si>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</si>
  <si>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</si>
  <si>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</si>
  <si>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</si>
  <si>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</si>
  <si>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</si>
  <si>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</si>
  <si>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</si>
  <si>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</si>
  <si>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</si>
  <si>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</si>
  <si>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</si>
  <si>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</si>
  <si>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</si>
  <si>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</si>
  <si>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</si>
  <si>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</si>
  <si>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</si>
  <si>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</si>
  <si>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</si>
  <si>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</si>
  <si>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</si>
  <si>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</si>
  <si>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</si>
  <si>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</si>
  <si>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</si>
  <si>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</si>
  <si>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</si>
  <si>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</si>
  <si>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</si>
  <si>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</si>
  <si>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</si>
  <si>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</si>
  <si>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</si>
  <si>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</si>
  <si>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</si>
  <si>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</si>
  <si>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</si>
  <si>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</si>
  <si>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</si>
  <si>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</si>
  <si>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</si>
  <si>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</si>
  <si>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</si>
  <si>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</si>
  <si>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</si>
  <si>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</si>
  <si>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</si>
  <si>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</si>
  <si>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</si>
  <si>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</si>
  <si>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</si>
  <si>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</si>
  <si>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</si>
  <si>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</si>
  <si>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</si>
  <si>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</si>
  <si>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</si>
  <si>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</si>
  <si>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</si>
  <si>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</si>
  <si>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</si>
  <si>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</si>
  <si>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</si>
  <si>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</si>
  <si>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</si>
  <si>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</si>
  <si>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</si>
  <si>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</si>
  <si>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</si>
  <si>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</si>
  <si>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</si>
  <si>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</si>
  <si>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</si>
  <si>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</si>
  <si>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</si>
  <si>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</si>
  <si>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</si>
  <si>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</si>
  <si>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</si>
  <si>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</si>
  <si>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</si>
  <si>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</si>
  <si>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</si>
  <si>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</si>
  <si>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</si>
  <si>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</si>
  <si>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</si>
  <si>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</si>
  <si>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</si>
  <si>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</si>
  <si>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</si>
  <si>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</si>
  <si>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</si>
  <si>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</si>
  <si>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</si>
  <si>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</si>
  <si>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</si>
  <si>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</si>
  <si>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</si>
  <si>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</si>
  <si>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</si>
  <si>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</si>
  <si>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</si>
  <si>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</si>
  <si>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</si>
  <si>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</si>
  <si>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</si>
  <si>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</si>
  <si>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</si>
  <si>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</si>
  <si>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</si>
  <si>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</si>
  <si>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</si>
  <si>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</si>
  <si>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</si>
  <si>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</si>
  <si>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</si>
  <si>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</si>
  <si>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</si>
  <si>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</si>
  <si>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</si>
  <si>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</si>
  <si>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</si>
  <si>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</si>
  <si>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</si>
  <si>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</si>
  <si>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</si>
  <si>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</si>
  <si>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</si>
  <si>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</si>
  <si>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</si>
  <si>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</si>
  <si>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</si>
  <si>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</si>
  <si>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</si>
  <si>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</si>
  <si>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</si>
  <si>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</si>
  <si>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</si>
  <si>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</si>
  <si>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</si>
  <si>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</si>
  <si>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</si>
  <si>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</si>
  <si>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</si>
  <si>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</si>
  <si>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</si>
  <si>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</si>
  <si>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</si>
  <si>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</si>
  <si>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</si>
  <si>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</si>
  <si>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</si>
  <si>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</si>
  <si>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</si>
  <si>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</si>
  <si>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</si>
  <si>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</si>
  <si>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</si>
  <si>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</si>
  <si>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</si>
  <si>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</si>
  <si>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</si>
  <si>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</si>
  <si>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</si>
  <si>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</si>
  <si>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</si>
  <si>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</si>
  <si>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</si>
  <si>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</si>
  <si>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</si>
  <si>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</si>
  <si>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</si>
  <si>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</si>
  <si>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</si>
  <si>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</si>
  <si>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</si>
  <si>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</si>
  <si>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</si>
  <si>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</si>
  <si>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</si>
  <si>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</si>
  <si>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</si>
  <si>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</si>
  <si>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</si>
  <si>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</si>
  <si>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</si>
  <si>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</si>
  <si>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</si>
  <si>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</si>
  <si>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</si>
  <si>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</si>
  <si>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</si>
  <si>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</si>
  <si>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</si>
  <si>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</si>
  <si>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</si>
  <si>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</si>
  <si>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</si>
  <si>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</si>
  <si>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</si>
  <si>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</si>
  <si>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</si>
  <si>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</si>
  <si>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</si>
  <si>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</si>
  <si>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</si>
  <si>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</si>
  <si>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</si>
  <si>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</si>
  <si>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</si>
  <si>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</si>
  <si>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</si>
  <si>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</si>
  <si>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</si>
  <si>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</si>
  <si>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</si>
  <si>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</si>
  <si>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</si>
  <si>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</si>
  <si>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</si>
  <si>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</si>
  <si>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</si>
  <si>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</si>
  <si>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</si>
  <si>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</si>
  <si>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</si>
  <si>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</si>
  <si>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</si>
  <si>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</si>
  <si>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</si>
  <si>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</si>
  <si>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</si>
  <si>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</si>
  <si>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</si>
  <si>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</si>
  <si>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</si>
  <si>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</si>
  <si>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</si>
  <si>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</si>
  <si>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</si>
  <si>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</si>
  <si>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</si>
  <si>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</si>
  <si>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</si>
  <si>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</si>
  <si>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</si>
  <si>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</si>
  <si>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</si>
  <si>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</si>
  <si>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</si>
  <si>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</si>
  <si>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</si>
  <si>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</si>
  <si>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</si>
  <si>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</si>
  <si>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</si>
  <si>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</si>
  <si>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</si>
  <si>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</si>
  <si>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</si>
  <si>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000 1060601313 0000 110</t>
  </si>
  <si>
    <t xml:space="preserve">СПРАВКА ОБ ИСПОЛНЕНИИ КОНСОЛИДИРОВАННОГО БЮДЖЕТА МАМСКО-ЧУЙСКОГО РАЙОНА ЗА февраль2022 ГОДА 
</t>
  </si>
  <si>
    <t xml:space="preserve"> 000 1050301001 0000 110</t>
  </si>
  <si>
    <t>Единый сельскохозяйственный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</si>
</sst>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  <xf numFmtId="0" fontId="14" fillId="0" borderId="15" xfId="32" applyNumberFormat="1" applyFont="1" applyAlignment="1" applyProtection="1">
      <alignment horizontal="left" wrapText="1" indent="2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workbookViewId="0">
      <selection activeCell="I35" sqref="I35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4" t="s">
        <v>471</v>
      </c>
      <c r="C1" s="125"/>
      <c r="D1" s="125"/>
      <c r="E1" s="125"/>
      <c r="F1" s="125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5"/>
      <c r="C3" s="125"/>
      <c r="D3" s="125"/>
      <c r="E3" s="125"/>
      <c r="F3" s="125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6" t="s">
        <v>0</v>
      </c>
      <c r="B6" s="126" t="s">
        <v>1</v>
      </c>
      <c r="C6" s="126" t="s">
        <v>2</v>
      </c>
      <c r="D6" s="128" t="s">
        <v>3</v>
      </c>
      <c r="E6" s="123"/>
      <c r="F6" s="123"/>
      <c r="G6" s="123" t="s">
        <v>300</v>
      </c>
      <c r="H6" s="123"/>
      <c r="I6" s="123"/>
      <c r="J6" s="121" t="s">
        <v>314</v>
      </c>
      <c r="K6" s="121" t="s">
        <v>315</v>
      </c>
      <c r="L6" s="121" t="s">
        <v>316</v>
      </c>
      <c r="M6" s="5"/>
    </row>
    <row r="7" spans="1:13" ht="140.4" customHeight="1" x14ac:dyDescent="0.3">
      <c r="A7" s="127"/>
      <c r="B7" s="127"/>
      <c r="C7" s="127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2"/>
      <c r="K7" s="122"/>
      <c r="L7" s="122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>D11+D114</f>
        <v>552787347.3499999</v>
      </c>
      <c r="E9" s="53">
        <f>E11+E114</f>
        <v>504531100</v>
      </c>
      <c r="F9" s="53">
        <f>F11+F114</f>
        <v>81066663.450000003</v>
      </c>
      <c r="G9" s="53">
        <f>G11+G114</f>
        <v>49878951.879999995</v>
      </c>
      <c r="H9" s="53">
        <f>H11+H114</f>
        <v>47522099.720000006</v>
      </c>
      <c r="I9" s="53">
        <f>I11+I114</f>
        <v>7661666.8200000003</v>
      </c>
      <c r="J9" s="53">
        <f>G9/D9*100</f>
        <v>9.0231717710461457</v>
      </c>
      <c r="K9" s="53">
        <f>H9/E9*100</f>
        <v>9.4190625156704932</v>
      </c>
      <c r="L9" s="53">
        <f>I9/F9*100</f>
        <v>9.4510696431037093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8" si="0">E11+F11</f>
        <v>95513730</v>
      </c>
      <c r="E11" s="53">
        <f>E12+E19+E25+E37+E45+E51+E61+E67+E73+E78+E107</f>
        <v>75062200</v>
      </c>
      <c r="F11" s="53">
        <f>F12+F19+F25+F37+F45+F51+F61+F67+F73+F78+F107</f>
        <v>20451530</v>
      </c>
      <c r="G11" s="53">
        <f t="shared" ref="G11:G101" si="1">H11+I11</f>
        <v>7828251.1499999994</v>
      </c>
      <c r="H11" s="53">
        <f>H12+H19+H25+H37+H45+H51+H61+H67+H73+H78+H107</f>
        <v>5548605.709999999</v>
      </c>
      <c r="I11" s="53">
        <f>I12+I19+I25+I37+I45+I51+I61+I67+I73+I78+I107</f>
        <v>2279645.4400000004</v>
      </c>
      <c r="J11" s="53">
        <f t="shared" ref="J11:L47" si="2">G11/D11*100</f>
        <v>8.195943295272837</v>
      </c>
      <c r="K11" s="53">
        <f t="shared" ref="K11:L47" si="3">H11/E11*100</f>
        <v>7.3920105059537278</v>
      </c>
      <c r="L11" s="53">
        <f t="shared" ref="L11:L47" si="4">I11/F11*100</f>
        <v>11.14657651530228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0"/>
        <v>67535000</v>
      </c>
      <c r="E12" s="49">
        <f>E13</f>
        <v>51751000</v>
      </c>
      <c r="F12" s="49">
        <f>F13</f>
        <v>15784000</v>
      </c>
      <c r="G12" s="53">
        <f t="shared" si="1"/>
        <v>4670818.3899999997</v>
      </c>
      <c r="H12" s="49">
        <f>H13</f>
        <v>3540478.6399999997</v>
      </c>
      <c r="I12" s="49">
        <f>I13</f>
        <v>1130339.7500000002</v>
      </c>
      <c r="J12" s="53">
        <f t="shared" si="2"/>
        <v>6.9161447989931135</v>
      </c>
      <c r="K12" s="53">
        <f t="shared" si="3"/>
        <v>6.8413724179242905</v>
      </c>
      <c r="L12" s="53">
        <f t="shared" si="4"/>
        <v>7.1613010010136868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0"/>
        <v>67535000</v>
      </c>
      <c r="E13" s="26">
        <f>SUM(E14:E18)</f>
        <v>51751000</v>
      </c>
      <c r="F13" s="26">
        <f>SUM(F14:F18)</f>
        <v>15784000</v>
      </c>
      <c r="G13" s="20">
        <f t="shared" si="1"/>
        <v>4670818.3899999997</v>
      </c>
      <c r="H13" s="26">
        <f>SUM(H14:H18)</f>
        <v>3540478.6399999997</v>
      </c>
      <c r="I13" s="26">
        <f>SUM(I14:I18)</f>
        <v>1130339.7500000002</v>
      </c>
      <c r="J13" s="20">
        <f t="shared" si="2"/>
        <v>6.9161447989931135</v>
      </c>
      <c r="K13" s="20">
        <f t="shared" si="3"/>
        <v>6.8413724179242905</v>
      </c>
      <c r="L13" s="20">
        <f t="shared" si="4"/>
        <v>7.1613010010136868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0"/>
        <v>67300000</v>
      </c>
      <c r="E14" s="26">
        <v>51576000</v>
      </c>
      <c r="F14" s="26">
        <v>15724000</v>
      </c>
      <c r="G14" s="20">
        <f t="shared" si="1"/>
        <v>4601188.37</v>
      </c>
      <c r="H14" s="26">
        <v>3488319.35</v>
      </c>
      <c r="I14" s="26">
        <v>1112869.02</v>
      </c>
      <c r="J14" s="20">
        <f t="shared" si="2"/>
        <v>6.8368326448736996</v>
      </c>
      <c r="K14" s="20">
        <f t="shared" si="3"/>
        <v>6.7634546106716309</v>
      </c>
      <c r="L14" s="20">
        <f t="shared" si="4"/>
        <v>7.077518570338337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0"/>
        <v>50000</v>
      </c>
      <c r="E15" s="26"/>
      <c r="F15" s="26">
        <v>50000</v>
      </c>
      <c r="G15" s="20">
        <f t="shared" si="1"/>
        <v>12.579999999999998</v>
      </c>
      <c r="H15" s="26">
        <v>9.5299999999999994</v>
      </c>
      <c r="I15" s="26">
        <v>3.05</v>
      </c>
      <c r="J15" s="20">
        <f t="shared" si="2"/>
        <v>2.5159999999999998E-2</v>
      </c>
      <c r="K15" s="20" t="e">
        <f t="shared" si="3"/>
        <v>#DIV/0!</v>
      </c>
      <c r="L15" s="20">
        <f t="shared" si="4"/>
        <v>6.0999999999999995E-3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0"/>
        <v>25000</v>
      </c>
      <c r="E16" s="26">
        <v>15000</v>
      </c>
      <c r="F16" s="26">
        <v>10000</v>
      </c>
      <c r="G16" s="20">
        <f t="shared" si="1"/>
        <v>1791.75</v>
      </c>
      <c r="H16" s="26">
        <v>1357.38</v>
      </c>
      <c r="I16" s="26">
        <v>434.37</v>
      </c>
      <c r="J16" s="20">
        <f t="shared" si="2"/>
        <v>7.1669999999999998</v>
      </c>
      <c r="K16" s="20">
        <f t="shared" si="3"/>
        <v>9.0492000000000008</v>
      </c>
      <c r="L16" s="20">
        <f t="shared" si="4"/>
        <v>4.3437000000000001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0"/>
        <v>160000</v>
      </c>
      <c r="E17" s="26">
        <v>160000</v>
      </c>
      <c r="F17" s="26"/>
      <c r="G17" s="20">
        <f t="shared" si="1"/>
        <v>0</v>
      </c>
      <c r="H17" s="26"/>
      <c r="I17" s="26"/>
      <c r="J17" s="20">
        <f t="shared" si="2"/>
        <v>0</v>
      </c>
      <c r="K17" s="20">
        <f t="shared" si="3"/>
        <v>0</v>
      </c>
      <c r="L17" s="20" t="e">
        <f t="shared" si="4"/>
        <v>#DIV/0!</v>
      </c>
      <c r="M17" s="7"/>
    </row>
    <row r="18" spans="1:13" ht="161.25" customHeight="1" x14ac:dyDescent="0.3">
      <c r="A18" s="120" t="s">
        <v>469</v>
      </c>
      <c r="B18" s="24" t="s">
        <v>19</v>
      </c>
      <c r="C18" s="25" t="s">
        <v>462</v>
      </c>
      <c r="D18" s="26">
        <f>E18+F18</f>
        <v>0</v>
      </c>
      <c r="E18" s="26"/>
      <c r="F18" s="26"/>
      <c r="G18" s="20">
        <f>H18+I18</f>
        <v>67825.69</v>
      </c>
      <c r="H18" s="26">
        <v>50792.38</v>
      </c>
      <c r="I18" s="26">
        <v>17033.310000000001</v>
      </c>
      <c r="J18" s="20" t="e">
        <f t="shared" si="2"/>
        <v>#DIV/0!</v>
      </c>
      <c r="K18" s="20" t="e">
        <f t="shared" si="3"/>
        <v>#DIV/0!</v>
      </c>
      <c r="L18" s="20" t="e">
        <f t="shared" si="4"/>
        <v>#DIV/0!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0"/>
        <v>2490430</v>
      </c>
      <c r="E19" s="49">
        <f>E20</f>
        <v>0</v>
      </c>
      <c r="F19" s="49">
        <f>F20</f>
        <v>2490430</v>
      </c>
      <c r="G19" s="53">
        <f t="shared" si="1"/>
        <v>225965.89</v>
      </c>
      <c r="H19" s="49">
        <f>H20</f>
        <v>0</v>
      </c>
      <c r="I19" s="49">
        <f>I20</f>
        <v>225965.89</v>
      </c>
      <c r="J19" s="53">
        <f t="shared" si="2"/>
        <v>9.0733684544436102</v>
      </c>
      <c r="K19" s="53" t="e">
        <f t="shared" si="3"/>
        <v>#DIV/0!</v>
      </c>
      <c r="L19" s="53">
        <f t="shared" si="4"/>
        <v>9.0733684544436102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0"/>
        <v>2490430</v>
      </c>
      <c r="E20" s="26">
        <f>SUM(E21:E24)</f>
        <v>0</v>
      </c>
      <c r="F20" s="26">
        <f>SUM(F21:F24)</f>
        <v>2490430</v>
      </c>
      <c r="G20" s="20">
        <f t="shared" si="1"/>
        <v>225965.89</v>
      </c>
      <c r="H20" s="26">
        <f>SUM(H21:H24)</f>
        <v>0</v>
      </c>
      <c r="I20" s="26">
        <f>SUM(I21:I24)</f>
        <v>225965.89</v>
      </c>
      <c r="J20" s="20">
        <f t="shared" si="2"/>
        <v>9.0733684544436102</v>
      </c>
      <c r="K20" s="20" t="e">
        <f t="shared" si="3"/>
        <v>#DIV/0!</v>
      </c>
      <c r="L20" s="20">
        <f t="shared" si="4"/>
        <v>9.0733684544436102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0"/>
        <v>1126000</v>
      </c>
      <c r="E21" s="26"/>
      <c r="F21" s="26">
        <v>1126000</v>
      </c>
      <c r="G21" s="20">
        <f t="shared" si="1"/>
        <v>105737.66</v>
      </c>
      <c r="H21" s="26"/>
      <c r="I21" s="26">
        <v>105737.66</v>
      </c>
      <c r="J21" s="20">
        <f t="shared" si="2"/>
        <v>9.39055595026643</v>
      </c>
      <c r="K21" s="20" t="e">
        <f t="shared" si="3"/>
        <v>#DIV/0!</v>
      </c>
      <c r="L21" s="20">
        <f t="shared" si="4"/>
        <v>9.39055595026643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0"/>
        <v>6240</v>
      </c>
      <c r="E22" s="26"/>
      <c r="F22" s="26">
        <v>6240</v>
      </c>
      <c r="G22" s="20">
        <f t="shared" si="1"/>
        <v>724.91</v>
      </c>
      <c r="H22" s="26"/>
      <c r="I22" s="26">
        <v>724.91</v>
      </c>
      <c r="J22" s="20">
        <f t="shared" si="2"/>
        <v>11.617147435897435</v>
      </c>
      <c r="K22" s="20" t="e">
        <f t="shared" si="3"/>
        <v>#DIV/0!</v>
      </c>
      <c r="L22" s="20">
        <f t="shared" si="4"/>
        <v>11.617147435897435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0"/>
        <v>1499380</v>
      </c>
      <c r="E23" s="26"/>
      <c r="F23" s="26">
        <v>1499380</v>
      </c>
      <c r="G23" s="20">
        <f t="shared" si="1"/>
        <v>130372.01</v>
      </c>
      <c r="H23" s="26"/>
      <c r="I23" s="26">
        <v>130372.01</v>
      </c>
      <c r="J23" s="20">
        <f t="shared" si="2"/>
        <v>8.6950612920006929</v>
      </c>
      <c r="K23" s="20" t="e">
        <f t="shared" si="3"/>
        <v>#DIV/0!</v>
      </c>
      <c r="L23" s="20">
        <f t="shared" si="4"/>
        <v>8.6950612920006929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0"/>
        <v>-141190</v>
      </c>
      <c r="E24" s="26"/>
      <c r="F24" s="26">
        <v>-141190</v>
      </c>
      <c r="G24" s="20">
        <f t="shared" si="1"/>
        <v>-10868.69</v>
      </c>
      <c r="H24" s="26">
        <v>0</v>
      </c>
      <c r="I24" s="26">
        <v>-10868.69</v>
      </c>
      <c r="J24" s="20">
        <f t="shared" si="2"/>
        <v>7.697917699553793</v>
      </c>
      <c r="K24" s="20" t="e">
        <f t="shared" si="3"/>
        <v>#DIV/0!</v>
      </c>
      <c r="L24" s="20">
        <f t="shared" si="4"/>
        <v>7.697917699553793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0"/>
        <v>2860000</v>
      </c>
      <c r="E25" s="49">
        <f>E26+E32+E35</f>
        <v>2860000</v>
      </c>
      <c r="F25" s="49">
        <f>F26+F32+F35</f>
        <v>0</v>
      </c>
      <c r="G25" s="53">
        <f t="shared" si="1"/>
        <v>427781.73</v>
      </c>
      <c r="H25" s="49">
        <f>H26+H32+H35</f>
        <v>427780.48</v>
      </c>
      <c r="I25" s="49">
        <f>I26+I32+I35</f>
        <v>1.25</v>
      </c>
      <c r="J25" s="53">
        <f t="shared" si="2"/>
        <v>14.957403146853146</v>
      </c>
      <c r="K25" s="53">
        <f t="shared" si="3"/>
        <v>14.95735944055944</v>
      </c>
      <c r="L25" s="53" t="e">
        <f t="shared" si="4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0"/>
        <v>2200000</v>
      </c>
      <c r="E26" s="26">
        <f>SUM(E27:E31)</f>
        <v>2200000</v>
      </c>
      <c r="F26" s="26">
        <f>SUM(F27:F31)</f>
        <v>0</v>
      </c>
      <c r="G26" s="20">
        <f t="shared" si="1"/>
        <v>264367.55</v>
      </c>
      <c r="H26" s="26">
        <f>SUM(H27:H31)</f>
        <v>264367.55</v>
      </c>
      <c r="I26" s="26">
        <v>0</v>
      </c>
      <c r="J26" s="20">
        <f t="shared" si="2"/>
        <v>12.016706818181817</v>
      </c>
      <c r="K26" s="20">
        <f t="shared" si="3"/>
        <v>12.016706818181817</v>
      </c>
      <c r="L26" s="20" t="e">
        <f t="shared" si="4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0"/>
        <v>1320000</v>
      </c>
      <c r="E27" s="26">
        <v>1320000</v>
      </c>
      <c r="F27" s="26">
        <v>0</v>
      </c>
      <c r="G27" s="20">
        <f t="shared" si="1"/>
        <v>156961.5</v>
      </c>
      <c r="H27" s="26">
        <v>156961.5</v>
      </c>
      <c r="I27" s="26">
        <v>0</v>
      </c>
      <c r="J27" s="20">
        <f t="shared" si="2"/>
        <v>11.891022727272729</v>
      </c>
      <c r="K27" s="20">
        <f t="shared" si="3"/>
        <v>11.891022727272729</v>
      </c>
      <c r="L27" s="20" t="e">
        <f t="shared" si="4"/>
        <v>#DIV/0!</v>
      </c>
      <c r="M27" s="7"/>
    </row>
    <row r="28" spans="1:13" ht="62.4" x14ac:dyDescent="0.3">
      <c r="A28" s="111" t="s">
        <v>340</v>
      </c>
      <c r="B28" s="24" t="s">
        <v>19</v>
      </c>
      <c r="C28" s="25" t="s">
        <v>341</v>
      </c>
      <c r="D28" s="26">
        <f t="shared" si="0"/>
        <v>0</v>
      </c>
      <c r="E28" s="26"/>
      <c r="F28" s="26"/>
      <c r="G28" s="20">
        <f t="shared" si="1"/>
        <v>0</v>
      </c>
      <c r="H28" s="26"/>
      <c r="I28" s="26"/>
      <c r="J28" s="20" t="e">
        <f t="shared" si="2"/>
        <v>#DIV/0!</v>
      </c>
      <c r="K28" s="20" t="e">
        <f t="shared" si="3"/>
        <v>#DIV/0!</v>
      </c>
      <c r="L28" s="20" t="e">
        <f t="shared" si="3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342</v>
      </c>
      <c r="D29" s="26">
        <f t="shared" si="0"/>
        <v>880000</v>
      </c>
      <c r="E29" s="26">
        <v>880000</v>
      </c>
      <c r="F29" s="26">
        <v>0</v>
      </c>
      <c r="G29" s="20">
        <f t="shared" si="1"/>
        <v>107406.05</v>
      </c>
      <c r="H29" s="26">
        <v>107406.05</v>
      </c>
      <c r="I29" s="26">
        <v>0</v>
      </c>
      <c r="J29" s="20">
        <f t="shared" si="2"/>
        <v>12.205232954545455</v>
      </c>
      <c r="K29" s="20">
        <f t="shared" si="3"/>
        <v>12.205232954545455</v>
      </c>
      <c r="L29" s="20" t="e">
        <f t="shared" si="4"/>
        <v>#DIV/0!</v>
      </c>
      <c r="M29" s="7"/>
    </row>
    <row r="30" spans="1:13" ht="78" x14ac:dyDescent="0.3">
      <c r="A30" s="111" t="s">
        <v>334</v>
      </c>
      <c r="B30" s="24" t="s">
        <v>19</v>
      </c>
      <c r="C30" s="25" t="s">
        <v>335</v>
      </c>
      <c r="D30" s="26">
        <f t="shared" si="0"/>
        <v>0</v>
      </c>
      <c r="E30" s="26">
        <v>0</v>
      </c>
      <c r="F30" s="26">
        <v>0</v>
      </c>
      <c r="G30" s="20">
        <f t="shared" si="1"/>
        <v>0</v>
      </c>
      <c r="H30" s="26">
        <v>0</v>
      </c>
      <c r="I30" s="26">
        <v>0</v>
      </c>
      <c r="J30" s="20" t="e">
        <f t="shared" si="2"/>
        <v>#DIV/0!</v>
      </c>
      <c r="K30" s="20" t="e">
        <f t="shared" si="2"/>
        <v>#DIV/0!</v>
      </c>
      <c r="L30" s="20" t="e">
        <f t="shared" si="2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0"/>
        <v>0</v>
      </c>
      <c r="E31" s="26"/>
      <c r="F31" s="26">
        <v>0</v>
      </c>
      <c r="G31" s="20">
        <f t="shared" si="1"/>
        <v>0</v>
      </c>
      <c r="H31" s="26"/>
      <c r="I31" s="26">
        <v>0</v>
      </c>
      <c r="J31" s="20" t="e">
        <f t="shared" si="2"/>
        <v>#DIV/0!</v>
      </c>
      <c r="K31" s="20" t="e">
        <f t="shared" si="3"/>
        <v>#DIV/0!</v>
      </c>
      <c r="L31" s="20" t="e">
        <f t="shared" si="4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0"/>
        <v>0</v>
      </c>
      <c r="E32" s="26">
        <f>E33+E34</f>
        <v>0</v>
      </c>
      <c r="F32" s="26">
        <f>F33+F34</f>
        <v>0</v>
      </c>
      <c r="G32" s="20">
        <f t="shared" si="1"/>
        <v>-648.54999999999995</v>
      </c>
      <c r="H32" s="26">
        <f>H33+H34</f>
        <v>-649.79999999999995</v>
      </c>
      <c r="I32" s="26">
        <f>I33+I34</f>
        <v>1.25</v>
      </c>
      <c r="J32" s="20" t="e">
        <f t="shared" si="2"/>
        <v>#DIV/0!</v>
      </c>
      <c r="K32" s="20" t="e">
        <f t="shared" si="3"/>
        <v>#DIV/0!</v>
      </c>
      <c r="L32" s="20" t="e">
        <f t="shared" si="4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0"/>
        <v>0</v>
      </c>
      <c r="E33" s="26"/>
      <c r="F33" s="26">
        <v>0</v>
      </c>
      <c r="G33" s="20">
        <f t="shared" si="1"/>
        <v>-651.05999999999995</v>
      </c>
      <c r="H33" s="26">
        <v>-651.05999999999995</v>
      </c>
      <c r="I33" s="26">
        <v>0</v>
      </c>
      <c r="J33" s="20" t="e">
        <f t="shared" si="2"/>
        <v>#DIV/0!</v>
      </c>
      <c r="K33" s="20" t="e">
        <f t="shared" si="3"/>
        <v>#DIV/0!</v>
      </c>
      <c r="L33" s="20" t="e">
        <f t="shared" si="4"/>
        <v>#DIV/0!</v>
      </c>
      <c r="M33" s="7"/>
    </row>
    <row r="34" spans="1:13" ht="15.6" x14ac:dyDescent="0.3">
      <c r="A34" s="131" t="s">
        <v>473</v>
      </c>
      <c r="B34" s="24" t="s">
        <v>19</v>
      </c>
      <c r="C34" s="25" t="s">
        <v>472</v>
      </c>
      <c r="D34" s="26">
        <f t="shared" si="0"/>
        <v>0</v>
      </c>
      <c r="E34" s="26"/>
      <c r="F34" s="26"/>
      <c r="G34" s="20">
        <f t="shared" si="1"/>
        <v>2.5099999999999998</v>
      </c>
      <c r="H34" s="26">
        <v>1.26</v>
      </c>
      <c r="I34" s="26">
        <v>1.25</v>
      </c>
      <c r="J34" s="20" t="e">
        <f t="shared" si="2"/>
        <v>#DIV/0!</v>
      </c>
      <c r="K34" s="20" t="e">
        <f t="shared" si="3"/>
        <v>#DIV/0!</v>
      </c>
      <c r="L34" s="20" t="e">
        <f t="shared" si="4"/>
        <v>#DIV/0!</v>
      </c>
      <c r="M34" s="7"/>
    </row>
    <row r="35" spans="1:13" ht="47.25" customHeight="1" x14ac:dyDescent="0.3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348</v>
      </c>
      <c r="D35" s="26">
        <f t="shared" si="0"/>
        <v>660000</v>
      </c>
      <c r="E35" s="26">
        <f>E36</f>
        <v>660000</v>
      </c>
      <c r="F35" s="26">
        <f>F36</f>
        <v>0</v>
      </c>
      <c r="G35" s="20">
        <f t="shared" si="1"/>
        <v>164062.73000000001</v>
      </c>
      <c r="H35" s="26">
        <f>H36</f>
        <v>164062.73000000001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347</v>
      </c>
      <c r="D36" s="26">
        <f>E36+F36</f>
        <v>660000</v>
      </c>
      <c r="E36" s="26">
        <v>660000</v>
      </c>
      <c r="F36" s="26"/>
      <c r="G36" s="20">
        <f>H36+I36</f>
        <v>164062.73000000001</v>
      </c>
      <c r="H36" s="26">
        <v>164062.73000000001</v>
      </c>
      <c r="I36" s="26"/>
      <c r="J36" s="20">
        <f t="shared" si="2"/>
        <v>24.857989393939395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0"/>
        <v>1155000</v>
      </c>
      <c r="E37" s="49">
        <f>E38+E41</f>
        <v>0</v>
      </c>
      <c r="F37" s="49">
        <f>F38+F41</f>
        <v>1155000</v>
      </c>
      <c r="G37" s="53">
        <f t="shared" si="1"/>
        <v>27650.36</v>
      </c>
      <c r="H37" s="49">
        <f>H38+H41</f>
        <v>0</v>
      </c>
      <c r="I37" s="49">
        <f>I38+I41</f>
        <v>27650.36</v>
      </c>
      <c r="J37" s="53">
        <f t="shared" si="2"/>
        <v>2.393970562770563</v>
      </c>
      <c r="K37" s="53" t="e">
        <f t="shared" si="3"/>
        <v>#DIV/0!</v>
      </c>
      <c r="L37" s="53">
        <f t="shared" si="4"/>
        <v>2.393970562770563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0"/>
        <v>400000</v>
      </c>
      <c r="E38" s="26">
        <f>E40+E39</f>
        <v>0</v>
      </c>
      <c r="F38" s="26">
        <f>F40</f>
        <v>400000</v>
      </c>
      <c r="G38" s="53">
        <f t="shared" si="1"/>
        <v>1948.83</v>
      </c>
      <c r="H38" s="26">
        <f>H40+H39</f>
        <v>0</v>
      </c>
      <c r="I38" s="26">
        <f>I40</f>
        <v>1948.83</v>
      </c>
      <c r="J38" s="20">
        <f t="shared" si="2"/>
        <v>0.48720750000000002</v>
      </c>
      <c r="K38" s="20" t="e">
        <f t="shared" si="3"/>
        <v>#DIV/0!</v>
      </c>
      <c r="L38" s="20">
        <f t="shared" si="4"/>
        <v>0.48720750000000002</v>
      </c>
      <c r="M38" s="7"/>
    </row>
    <row r="39" spans="1:13" ht="78" x14ac:dyDescent="0.3">
      <c r="A39" s="114" t="s">
        <v>447</v>
      </c>
      <c r="B39" s="24"/>
      <c r="C39" s="25" t="s">
        <v>445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2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446</v>
      </c>
      <c r="D40" s="26">
        <f t="shared" si="0"/>
        <v>400000</v>
      </c>
      <c r="E40" s="26"/>
      <c r="F40" s="26">
        <v>400000</v>
      </c>
      <c r="G40" s="20">
        <f t="shared" si="1"/>
        <v>1948.83</v>
      </c>
      <c r="H40" s="26"/>
      <c r="I40" s="26">
        <v>1948.83</v>
      </c>
      <c r="J40" s="20">
        <f t="shared" si="2"/>
        <v>0.48720750000000002</v>
      </c>
      <c r="K40" s="20" t="e">
        <f t="shared" si="3"/>
        <v>#DIV/0!</v>
      </c>
      <c r="L40" s="20">
        <f t="shared" si="4"/>
        <v>0.48720750000000002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0"/>
        <v>755000</v>
      </c>
      <c r="E41" s="26">
        <f>E42+E43+E44</f>
        <v>0</v>
      </c>
      <c r="F41" s="26">
        <f>F42+F44</f>
        <v>755000</v>
      </c>
      <c r="G41" s="20">
        <f t="shared" si="1"/>
        <v>25701.53</v>
      </c>
      <c r="H41" s="26">
        <f>H42+H43+H44</f>
        <v>0</v>
      </c>
      <c r="I41" s="26">
        <f>I42+I44+I43</f>
        <v>25701.53</v>
      </c>
      <c r="J41" s="20">
        <f t="shared" si="2"/>
        <v>3.4041761589403974</v>
      </c>
      <c r="K41" s="20" t="e">
        <f t="shared" si="3"/>
        <v>#DIV/0!</v>
      </c>
      <c r="L41" s="20">
        <f t="shared" si="4"/>
        <v>3.4041761589403974</v>
      </c>
      <c r="M41" s="7"/>
    </row>
    <row r="42" spans="1:13" ht="62.4" x14ac:dyDescent="0.3">
      <c r="A42" s="114" t="s">
        <v>61</v>
      </c>
      <c r="B42" s="24" t="s">
        <v>19</v>
      </c>
      <c r="C42" s="25" t="s">
        <v>470</v>
      </c>
      <c r="D42" s="26">
        <f t="shared" si="0"/>
        <v>625000</v>
      </c>
      <c r="E42" s="26"/>
      <c r="F42" s="26">
        <v>625000</v>
      </c>
      <c r="G42" s="20">
        <f t="shared" si="1"/>
        <v>14631</v>
      </c>
      <c r="H42" s="26"/>
      <c r="I42" s="26">
        <v>14631</v>
      </c>
      <c r="J42" s="20">
        <f t="shared" si="2"/>
        <v>2.3409599999999999</v>
      </c>
      <c r="K42" s="20" t="e">
        <f t="shared" si="3"/>
        <v>#DIV/0!</v>
      </c>
      <c r="L42" s="20">
        <f t="shared" si="4"/>
        <v>2.3409599999999999</v>
      </c>
      <c r="M42" s="7"/>
    </row>
    <row r="43" spans="1:13" ht="63.75" customHeight="1" x14ac:dyDescent="0.3">
      <c r="A43" s="114" t="s">
        <v>460</v>
      </c>
      <c r="B43" s="24" t="s">
        <v>19</v>
      </c>
      <c r="C43" s="25" t="s">
        <v>457</v>
      </c>
      <c r="D43" s="26">
        <f t="shared" si="0"/>
        <v>0</v>
      </c>
      <c r="E43" s="26"/>
      <c r="F43" s="26"/>
      <c r="G43" s="20">
        <f t="shared" si="1"/>
        <v>0</v>
      </c>
      <c r="H43" s="26"/>
      <c r="I43" s="26"/>
      <c r="J43" s="20" t="e">
        <f t="shared" si="2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337</v>
      </c>
      <c r="D44" s="26">
        <f t="shared" si="0"/>
        <v>130000</v>
      </c>
      <c r="E44" s="26"/>
      <c r="F44" s="26">
        <v>130000</v>
      </c>
      <c r="G44" s="20">
        <f t="shared" si="1"/>
        <v>11070.53</v>
      </c>
      <c r="H44" s="26"/>
      <c r="I44" s="26">
        <v>11070.53</v>
      </c>
      <c r="J44" s="20">
        <f t="shared" si="2"/>
        <v>8.5157923076923083</v>
      </c>
      <c r="K44" s="20" t="e">
        <f t="shared" si="3"/>
        <v>#DIV/0!</v>
      </c>
      <c r="L44" s="20">
        <f t="shared" si="4"/>
        <v>8.5157923076923083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0"/>
        <v>600000</v>
      </c>
      <c r="E45" s="49">
        <f>E46+E48</f>
        <v>600000</v>
      </c>
      <c r="F45" s="49">
        <f>F46+F48</f>
        <v>0</v>
      </c>
      <c r="G45" s="53">
        <f t="shared" si="1"/>
        <v>52836.03</v>
      </c>
      <c r="H45" s="49">
        <f>H46+H48</f>
        <v>52836.03</v>
      </c>
      <c r="I45" s="49">
        <f>I46+I48</f>
        <v>0</v>
      </c>
      <c r="J45" s="53">
        <f t="shared" si="2"/>
        <v>8.8060050000000007</v>
      </c>
      <c r="K45" s="53">
        <f t="shared" si="3"/>
        <v>8.8060050000000007</v>
      </c>
      <c r="L45" s="53" t="e">
        <f t="shared" si="4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0"/>
        <v>600000</v>
      </c>
      <c r="E46" s="26">
        <f>E47</f>
        <v>600000</v>
      </c>
      <c r="F46" s="26">
        <f>F47</f>
        <v>0</v>
      </c>
      <c r="G46" s="20">
        <f t="shared" si="1"/>
        <v>52836.03</v>
      </c>
      <c r="H46" s="26">
        <f>H47</f>
        <v>52836.03</v>
      </c>
      <c r="I46" s="26">
        <f>I47</f>
        <v>0</v>
      </c>
      <c r="J46" s="20">
        <f t="shared" si="2"/>
        <v>8.8060050000000007</v>
      </c>
      <c r="K46" s="20">
        <f t="shared" si="3"/>
        <v>8.8060050000000007</v>
      </c>
      <c r="L46" s="20" t="e">
        <f t="shared" si="4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0"/>
        <v>600000</v>
      </c>
      <c r="E47" s="26">
        <v>600000</v>
      </c>
      <c r="F47" s="26"/>
      <c r="G47" s="20">
        <f t="shared" si="1"/>
        <v>52836.03</v>
      </c>
      <c r="H47" s="26">
        <v>52836.03</v>
      </c>
      <c r="I47" s="26"/>
      <c r="J47" s="20">
        <f t="shared" si="2"/>
        <v>8.8060050000000007</v>
      </c>
      <c r="K47" s="20">
        <f t="shared" si="3"/>
        <v>8.8060050000000007</v>
      </c>
      <c r="L47" s="20" t="e">
        <f t="shared" si="4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0"/>
        <v>0</v>
      </c>
      <c r="E48" s="26">
        <f>E49</f>
        <v>0</v>
      </c>
      <c r="F48" s="26">
        <f>F49</f>
        <v>0</v>
      </c>
      <c r="G48" s="20">
        <f t="shared" si="1"/>
        <v>0</v>
      </c>
      <c r="H48" s="26">
        <f>H49</f>
        <v>0</v>
      </c>
      <c r="I48" s="26">
        <f>I49</f>
        <v>0</v>
      </c>
      <c r="J48" s="20" t="e">
        <f t="shared" ref="J48:J104" si="5">G48/D48*100</f>
        <v>#DIV/0!</v>
      </c>
      <c r="K48" s="20" t="e">
        <f t="shared" ref="K48:K104" si="6">H48/E48*100</f>
        <v>#DIV/0!</v>
      </c>
      <c r="L48" s="20" t="e">
        <f t="shared" ref="L48:L104" si="7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0"/>
        <v>0</v>
      </c>
      <c r="E49" s="26">
        <f>E50</f>
        <v>0</v>
      </c>
      <c r="F49" s="26">
        <f>F50</f>
        <v>0</v>
      </c>
      <c r="G49" s="20">
        <f t="shared" si="1"/>
        <v>0</v>
      </c>
      <c r="H49" s="26">
        <f>H50</f>
        <v>0</v>
      </c>
      <c r="I49" s="26">
        <f>I50</f>
        <v>0</v>
      </c>
      <c r="J49" s="20" t="e">
        <f t="shared" si="5"/>
        <v>#DIV/0!</v>
      </c>
      <c r="K49" s="20" t="e">
        <f t="shared" si="6"/>
        <v>#DIV/0!</v>
      </c>
      <c r="L49" s="20" t="e">
        <f t="shared" si="7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0"/>
        <v>0</v>
      </c>
      <c r="E50" s="26"/>
      <c r="F50" s="26"/>
      <c r="G50" s="20">
        <f t="shared" si="1"/>
        <v>0</v>
      </c>
      <c r="H50" s="26"/>
      <c r="I50" s="26"/>
      <c r="J50" s="20" t="e">
        <f t="shared" si="5"/>
        <v>#DIV/0!</v>
      </c>
      <c r="K50" s="20" t="e">
        <f t="shared" si="6"/>
        <v>#DIV/0!</v>
      </c>
      <c r="L50" s="20" t="e">
        <f t="shared" si="7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0"/>
        <v>3687100</v>
      </c>
      <c r="E51" s="49">
        <f t="shared" ref="E51:I51" si="8">E52</f>
        <v>2753000</v>
      </c>
      <c r="F51" s="49">
        <f t="shared" si="8"/>
        <v>934100</v>
      </c>
      <c r="G51" s="53">
        <f t="shared" si="1"/>
        <v>825809.86</v>
      </c>
      <c r="H51" s="49">
        <f t="shared" si="8"/>
        <v>29644.639999999999</v>
      </c>
      <c r="I51" s="49">
        <f t="shared" si="8"/>
        <v>796165.22</v>
      </c>
      <c r="J51" s="53">
        <f t="shared" si="5"/>
        <v>22.397273195736485</v>
      </c>
      <c r="K51" s="53">
        <f t="shared" si="6"/>
        <v>1.0768122048674174</v>
      </c>
      <c r="L51" s="53">
        <f t="shared" si="7"/>
        <v>85.233403275880519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0"/>
        <v>3687100</v>
      </c>
      <c r="E52" s="26">
        <f>E53+E57</f>
        <v>2753000</v>
      </c>
      <c r="F52" s="26">
        <f>F53+F57+F56</f>
        <v>934100</v>
      </c>
      <c r="G52" s="20">
        <f>H52+I52</f>
        <v>825809.86</v>
      </c>
      <c r="H52" s="26">
        <f>H53+H57+H60</f>
        <v>29644.639999999999</v>
      </c>
      <c r="I52" s="26">
        <f>I53+I57+I56</f>
        <v>796165.22</v>
      </c>
      <c r="J52" s="20">
        <f t="shared" si="5"/>
        <v>22.397273195736485</v>
      </c>
      <c r="K52" s="20">
        <f t="shared" si="6"/>
        <v>1.0768122048674174</v>
      </c>
      <c r="L52" s="20">
        <f t="shared" si="7"/>
        <v>85.233403275880519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0"/>
        <v>821100</v>
      </c>
      <c r="E53" s="26">
        <f t="shared" ref="E53:F53" si="9">SUM(E54:E55)</f>
        <v>686000</v>
      </c>
      <c r="F53" s="26">
        <f t="shared" si="9"/>
        <v>135100</v>
      </c>
      <c r="G53" s="20">
        <f t="shared" ref="G53:G59" si="10">H53+I53</f>
        <v>50389.270000000004</v>
      </c>
      <c r="H53" s="26">
        <f>SUM(H54:H55)</f>
        <v>29644.639999999999</v>
      </c>
      <c r="I53" s="26">
        <f>I55</f>
        <v>20744.63</v>
      </c>
      <c r="J53" s="20">
        <f t="shared" si="5"/>
        <v>6.1368006332967973</v>
      </c>
      <c r="K53" s="20">
        <f t="shared" si="6"/>
        <v>4.3213760932944609</v>
      </c>
      <c r="L53" s="20">
        <f t="shared" si="7"/>
        <v>15.355018504811252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0"/>
        <v>549000</v>
      </c>
      <c r="E54" s="26">
        <v>549000</v>
      </c>
      <c r="F54" s="26"/>
      <c r="G54" s="20">
        <f t="shared" si="10"/>
        <v>8900</v>
      </c>
      <c r="H54" s="26">
        <v>8900</v>
      </c>
      <c r="I54" s="26"/>
      <c r="J54" s="20">
        <f t="shared" si="5"/>
        <v>1.6211293260473589</v>
      </c>
      <c r="K54" s="20">
        <f t="shared" si="6"/>
        <v>1.6211293260473589</v>
      </c>
      <c r="L54" s="20" t="e">
        <f t="shared" si="7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0"/>
        <v>272100</v>
      </c>
      <c r="E55" s="26">
        <v>137000</v>
      </c>
      <c r="F55" s="26">
        <v>135100</v>
      </c>
      <c r="G55" s="20">
        <f t="shared" si="10"/>
        <v>41489.270000000004</v>
      </c>
      <c r="H55" s="26">
        <v>20744.64</v>
      </c>
      <c r="I55" s="26">
        <v>20744.63</v>
      </c>
      <c r="J55" s="20">
        <f t="shared" si="5"/>
        <v>15.247802278574055</v>
      </c>
      <c r="K55" s="20">
        <f t="shared" si="6"/>
        <v>15.142072992700731</v>
      </c>
      <c r="L55" s="20">
        <f t="shared" si="7"/>
        <v>15.355018504811252</v>
      </c>
      <c r="M55" s="7"/>
    </row>
    <row r="56" spans="1:13" ht="93.75" customHeight="1" x14ac:dyDescent="0.3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451</v>
      </c>
      <c r="D56" s="26">
        <f>E56+F56</f>
        <v>0</v>
      </c>
      <c r="E56" s="26"/>
      <c r="F56" s="26"/>
      <c r="G56" s="20"/>
      <c r="H56" s="26"/>
      <c r="I56" s="26"/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0"/>
        <v>2866000</v>
      </c>
      <c r="E57" s="26">
        <f>E58+E59</f>
        <v>2067000</v>
      </c>
      <c r="F57" s="26">
        <f>F58+F59</f>
        <v>799000</v>
      </c>
      <c r="G57" s="20">
        <f t="shared" si="10"/>
        <v>775420.59</v>
      </c>
      <c r="H57" s="26">
        <f t="shared" ref="H57" si="11">SUM(H58:H59)</f>
        <v>0</v>
      </c>
      <c r="I57" s="26">
        <f>I59</f>
        <v>775420.59</v>
      </c>
      <c r="J57" s="26">
        <f>J58+J59</f>
        <v>97.048884856070089</v>
      </c>
      <c r="K57" s="20">
        <f t="shared" si="6"/>
        <v>0</v>
      </c>
      <c r="L57" s="20">
        <f t="shared" si="7"/>
        <v>97.048884856070089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0"/>
        <v>2067000</v>
      </c>
      <c r="E58" s="26">
        <v>2067000</v>
      </c>
      <c r="F58" s="26"/>
      <c r="G58" s="20">
        <f t="shared" si="10"/>
        <v>0</v>
      </c>
      <c r="H58" s="26"/>
      <c r="I58" s="26"/>
      <c r="J58" s="20">
        <f t="shared" si="5"/>
        <v>0</v>
      </c>
      <c r="K58" s="20">
        <f t="shared" si="6"/>
        <v>0</v>
      </c>
      <c r="L58" s="20" t="e">
        <f t="shared" si="7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434</v>
      </c>
      <c r="D59" s="26">
        <f t="shared" si="0"/>
        <v>799000</v>
      </c>
      <c r="E59" s="26"/>
      <c r="F59" s="26">
        <v>799000</v>
      </c>
      <c r="G59" s="20">
        <f t="shared" si="10"/>
        <v>775420.59</v>
      </c>
      <c r="H59" s="26"/>
      <c r="I59" s="26">
        <v>775420.59</v>
      </c>
      <c r="J59" s="20">
        <f t="shared" si="5"/>
        <v>97.048884856070089</v>
      </c>
      <c r="K59" s="20" t="e">
        <f t="shared" si="6"/>
        <v>#DIV/0!</v>
      </c>
      <c r="L59" s="20">
        <f t="shared" si="7"/>
        <v>97.048884856070089</v>
      </c>
      <c r="M59" s="7"/>
    </row>
    <row r="60" spans="1:13" ht="313.5" customHeight="1" x14ac:dyDescent="0.3">
      <c r="A60" s="114" t="s">
        <v>442</v>
      </c>
      <c r="B60" s="24" t="s">
        <v>19</v>
      </c>
      <c r="C60" s="25" t="s">
        <v>441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5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0"/>
        <v>96000</v>
      </c>
      <c r="E61" s="49">
        <f>E62</f>
        <v>96000</v>
      </c>
      <c r="F61" s="49">
        <f>F62</f>
        <v>0</v>
      </c>
      <c r="G61" s="53">
        <f t="shared" si="1"/>
        <v>2037.12</v>
      </c>
      <c r="H61" s="49">
        <f>H62</f>
        <v>2037.12</v>
      </c>
      <c r="I61" s="49">
        <f>I62</f>
        <v>0</v>
      </c>
      <c r="J61" s="53">
        <f t="shared" si="5"/>
        <v>2.1219999999999999</v>
      </c>
      <c r="K61" s="53">
        <f t="shared" si="6"/>
        <v>2.1219999999999999</v>
      </c>
      <c r="L61" s="53" t="e">
        <f t="shared" si="7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0"/>
        <v>96000</v>
      </c>
      <c r="E62" s="26">
        <f>SUM(E63:E66)</f>
        <v>96000</v>
      </c>
      <c r="F62" s="26">
        <f>SUM(F63:F66)</f>
        <v>0</v>
      </c>
      <c r="G62" s="20">
        <f t="shared" si="1"/>
        <v>2037.12</v>
      </c>
      <c r="H62" s="26">
        <f>SUM(H63:H66)</f>
        <v>2037.12</v>
      </c>
      <c r="I62" s="26">
        <f>SUM(I63:I66)</f>
        <v>0</v>
      </c>
      <c r="J62" s="20">
        <f t="shared" si="5"/>
        <v>2.1219999999999999</v>
      </c>
      <c r="K62" s="20">
        <f t="shared" si="6"/>
        <v>2.1219999999999999</v>
      </c>
      <c r="L62" s="20" t="e">
        <f t="shared" si="7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0"/>
        <v>53000</v>
      </c>
      <c r="E63" s="26">
        <v>53000</v>
      </c>
      <c r="F63" s="26"/>
      <c r="G63" s="20">
        <f t="shared" si="1"/>
        <v>734.97</v>
      </c>
      <c r="H63" s="26">
        <v>734.97</v>
      </c>
      <c r="I63" s="26"/>
      <c r="J63" s="20">
        <f t="shared" si="5"/>
        <v>1.386735849056604</v>
      </c>
      <c r="K63" s="20">
        <f t="shared" si="6"/>
        <v>1.386735849056604</v>
      </c>
      <c r="L63" s="20" t="e">
        <f t="shared" si="7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448</v>
      </c>
      <c r="D64" s="26">
        <f t="shared" si="0"/>
        <v>1000</v>
      </c>
      <c r="E64" s="26">
        <v>1000</v>
      </c>
      <c r="F64" s="26"/>
      <c r="G64" s="49">
        <f>H64</f>
        <v>73.78</v>
      </c>
      <c r="H64" s="26">
        <v>73.78</v>
      </c>
      <c r="I64" s="26"/>
      <c r="J64" s="20">
        <f t="shared" si="5"/>
        <v>7.3780000000000001</v>
      </c>
      <c r="K64" s="20">
        <f t="shared" si="6"/>
        <v>7.3780000000000001</v>
      </c>
      <c r="L64" s="20" t="e">
        <f t="shared" si="7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0"/>
        <v>2000</v>
      </c>
      <c r="E65" s="26">
        <v>2000</v>
      </c>
      <c r="F65" s="26"/>
      <c r="G65" s="20">
        <f t="shared" si="1"/>
        <v>0</v>
      </c>
      <c r="H65" s="26"/>
      <c r="I65" s="26"/>
      <c r="J65" s="20">
        <f t="shared" si="5"/>
        <v>0</v>
      </c>
      <c r="K65" s="20">
        <f t="shared" si="6"/>
        <v>0</v>
      </c>
      <c r="L65" s="20" t="e">
        <f t="shared" si="7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452</v>
      </c>
      <c r="D66" s="26">
        <f t="shared" si="0"/>
        <v>40000</v>
      </c>
      <c r="E66" s="26">
        <v>40000</v>
      </c>
      <c r="F66" s="26"/>
      <c r="G66" s="20">
        <f t="shared" si="1"/>
        <v>1228.3699999999999</v>
      </c>
      <c r="H66" s="26">
        <v>1228.3699999999999</v>
      </c>
      <c r="I66" s="26"/>
      <c r="J66" s="20">
        <f t="shared" si="5"/>
        <v>3.0709249999999999</v>
      </c>
      <c r="K66" s="20">
        <f t="shared" si="6"/>
        <v>3.0709249999999999</v>
      </c>
      <c r="L66" s="20" t="e">
        <f t="shared" si="7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0"/>
        <v>16711200</v>
      </c>
      <c r="E67" s="49">
        <f>E68+E72+E71</f>
        <v>16711200</v>
      </c>
      <c r="F67" s="49"/>
      <c r="G67" s="53">
        <f t="shared" si="1"/>
        <v>1470808.62</v>
      </c>
      <c r="H67" s="49">
        <f>H68+H72+H71</f>
        <v>1470808.62</v>
      </c>
      <c r="I67" s="49"/>
      <c r="J67" s="53">
        <f t="shared" si="5"/>
        <v>8.8013345540715218</v>
      </c>
      <c r="K67" s="53">
        <f t="shared" si="6"/>
        <v>8.8013345540715218</v>
      </c>
      <c r="L67" s="53" t="e">
        <f t="shared" si="7"/>
        <v>#DIV/0!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0"/>
        <v>16710000</v>
      </c>
      <c r="E68" s="26">
        <f t="shared" ref="E68:H69" si="12">E69</f>
        <v>16710000</v>
      </c>
      <c r="F68" s="26"/>
      <c r="G68" s="20">
        <f t="shared" si="1"/>
        <v>1449177.79</v>
      </c>
      <c r="H68" s="26">
        <f t="shared" si="12"/>
        <v>1449177.79</v>
      </c>
      <c r="I68" s="26"/>
      <c r="J68" s="20">
        <f t="shared" si="5"/>
        <v>8.6725181926989823</v>
      </c>
      <c r="K68" s="20">
        <f t="shared" si="6"/>
        <v>8.6725181926989823</v>
      </c>
      <c r="L68" s="20" t="e">
        <f t="shared" si="7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0"/>
        <v>16710000</v>
      </c>
      <c r="E69" s="26">
        <f t="shared" si="12"/>
        <v>16710000</v>
      </c>
      <c r="F69" s="26"/>
      <c r="G69" s="20">
        <f t="shared" si="1"/>
        <v>1449177.79</v>
      </c>
      <c r="H69" s="26">
        <f t="shared" si="12"/>
        <v>1449177.79</v>
      </c>
      <c r="I69" s="26"/>
      <c r="J69" s="20">
        <f t="shared" si="5"/>
        <v>8.6725181926989823</v>
      </c>
      <c r="K69" s="20">
        <f t="shared" si="6"/>
        <v>8.6725181926989823</v>
      </c>
      <c r="L69" s="20" t="e">
        <f t="shared" si="7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0"/>
        <v>16710000</v>
      </c>
      <c r="E70" s="26">
        <v>16710000</v>
      </c>
      <c r="F70" s="26"/>
      <c r="G70" s="20">
        <f t="shared" si="1"/>
        <v>1449177.79</v>
      </c>
      <c r="H70" s="26">
        <v>1449177.79</v>
      </c>
      <c r="I70" s="26"/>
      <c r="J70" s="20">
        <f t="shared" si="5"/>
        <v>8.6725181926989823</v>
      </c>
      <c r="K70" s="20">
        <f t="shared" si="6"/>
        <v>8.6725181926989823</v>
      </c>
      <c r="L70" s="20" t="e">
        <f t="shared" si="7"/>
        <v>#DIV/0!</v>
      </c>
      <c r="M70" s="7"/>
    </row>
    <row r="71" spans="1:13" ht="93.6" x14ac:dyDescent="0.3">
      <c r="A71" s="114" t="s">
        <v>466</v>
      </c>
      <c r="B71" s="24" t="s">
        <v>19</v>
      </c>
      <c r="C71" s="25" t="s">
        <v>464</v>
      </c>
      <c r="D71" s="26">
        <f>E71+F71</f>
        <v>1200</v>
      </c>
      <c r="E71" s="26">
        <v>1200</v>
      </c>
      <c r="F71" s="26"/>
      <c r="G71" s="20">
        <f>H71+I71</f>
        <v>21630.83</v>
      </c>
      <c r="H71" s="26">
        <v>21630.83</v>
      </c>
      <c r="I71" s="26"/>
      <c r="J71" s="20">
        <f t="shared" si="5"/>
        <v>1802.5691666666667</v>
      </c>
      <c r="K71" s="20"/>
      <c r="L71" s="20"/>
      <c r="M71" s="7"/>
    </row>
    <row r="72" spans="1:13" ht="31.2" x14ac:dyDescent="0.3">
      <c r="A72" s="114" t="s">
        <v>463</v>
      </c>
      <c r="B72" s="24" t="s">
        <v>19</v>
      </c>
      <c r="C72" s="25" t="s">
        <v>391</v>
      </c>
      <c r="D72" s="26">
        <f>E72</f>
        <v>0</v>
      </c>
      <c r="E72" s="26"/>
      <c r="F72" s="26"/>
      <c r="G72" s="20">
        <f>H72</f>
        <v>0</v>
      </c>
      <c r="H72" s="26"/>
      <c r="I72" s="26"/>
      <c r="J72" s="20" t="e">
        <f t="shared" si="5"/>
        <v>#DIV/0!</v>
      </c>
      <c r="K72" s="20"/>
      <c r="L72" s="20"/>
      <c r="M72" s="7"/>
    </row>
    <row r="73" spans="1:13" ht="46.8" x14ac:dyDescent="0.3">
      <c r="A73" s="115" t="s">
        <v>108</v>
      </c>
      <c r="B73" s="47" t="s">
        <v>19</v>
      </c>
      <c r="C73" s="48" t="s">
        <v>109</v>
      </c>
      <c r="D73" s="49">
        <f t="shared" si="0"/>
        <v>100000</v>
      </c>
      <c r="E73" s="49">
        <f t="shared" ref="E73:E75" si="13">E74</f>
        <v>100000</v>
      </c>
      <c r="F73" s="49">
        <f>F77</f>
        <v>0</v>
      </c>
      <c r="G73" s="53">
        <f t="shared" si="1"/>
        <v>0</v>
      </c>
      <c r="H73" s="49">
        <f t="shared" ref="H73:I75" si="14">H74</f>
        <v>0</v>
      </c>
      <c r="I73" s="49">
        <f t="shared" si="14"/>
        <v>0</v>
      </c>
      <c r="J73" s="53">
        <f t="shared" si="5"/>
        <v>0</v>
      </c>
      <c r="K73" s="53">
        <f t="shared" si="6"/>
        <v>0</v>
      </c>
      <c r="L73" s="53" t="e">
        <f t="shared" si="7"/>
        <v>#DIV/0!</v>
      </c>
      <c r="M73" s="7"/>
    </row>
    <row r="74" spans="1:13" ht="124.8" x14ac:dyDescent="0.3">
      <c r="A74" s="114" t="s">
        <v>110</v>
      </c>
      <c r="B74" s="24" t="s">
        <v>19</v>
      </c>
      <c r="C74" s="25" t="s">
        <v>111</v>
      </c>
      <c r="D74" s="26">
        <f t="shared" si="0"/>
        <v>100000</v>
      </c>
      <c r="E74" s="26">
        <f t="shared" si="13"/>
        <v>100000</v>
      </c>
      <c r="F74" s="26"/>
      <c r="G74" s="20">
        <f t="shared" si="1"/>
        <v>0</v>
      </c>
      <c r="H74" s="26">
        <f t="shared" si="14"/>
        <v>0</v>
      </c>
      <c r="I74" s="26">
        <f t="shared" si="14"/>
        <v>0</v>
      </c>
      <c r="J74" s="20">
        <f t="shared" si="5"/>
        <v>0</v>
      </c>
      <c r="K74" s="20">
        <f t="shared" si="6"/>
        <v>0</v>
      </c>
      <c r="L74" s="20" t="e">
        <f t="shared" si="7"/>
        <v>#DIV/0!</v>
      </c>
      <c r="M74" s="7"/>
    </row>
    <row r="75" spans="1:13" ht="156" x14ac:dyDescent="0.3">
      <c r="A75" s="114" t="s">
        <v>112</v>
      </c>
      <c r="B75" s="24" t="s">
        <v>19</v>
      </c>
      <c r="C75" s="25" t="s">
        <v>113</v>
      </c>
      <c r="D75" s="26">
        <f t="shared" si="0"/>
        <v>100000</v>
      </c>
      <c r="E75" s="26">
        <f t="shared" si="13"/>
        <v>100000</v>
      </c>
      <c r="F75" s="26"/>
      <c r="G75" s="20">
        <f t="shared" si="1"/>
        <v>0</v>
      </c>
      <c r="H75" s="26">
        <f t="shared" si="14"/>
        <v>0</v>
      </c>
      <c r="I75" s="26">
        <f t="shared" si="14"/>
        <v>0</v>
      </c>
      <c r="J75" s="20">
        <f t="shared" si="5"/>
        <v>0</v>
      </c>
      <c r="K75" s="20">
        <f t="shared" si="6"/>
        <v>0</v>
      </c>
      <c r="L75" s="20" t="e">
        <f t="shared" si="7"/>
        <v>#DIV/0!</v>
      </c>
      <c r="M75" s="7"/>
    </row>
    <row r="76" spans="1:13" ht="156" x14ac:dyDescent="0.3">
      <c r="A76" s="114" t="s">
        <v>114</v>
      </c>
      <c r="B76" s="24" t="s">
        <v>19</v>
      </c>
      <c r="C76" s="25" t="s">
        <v>115</v>
      </c>
      <c r="D76" s="26">
        <f t="shared" si="0"/>
        <v>100000</v>
      </c>
      <c r="E76" s="26">
        <v>100000</v>
      </c>
      <c r="F76" s="26"/>
      <c r="G76" s="20">
        <f t="shared" si="1"/>
        <v>0</v>
      </c>
      <c r="H76" s="26"/>
      <c r="I76" s="26"/>
      <c r="J76" s="20">
        <f t="shared" si="5"/>
        <v>0</v>
      </c>
      <c r="K76" s="20">
        <f t="shared" si="6"/>
        <v>0</v>
      </c>
      <c r="L76" s="20" t="e">
        <f t="shared" si="7"/>
        <v>#DIV/0!</v>
      </c>
      <c r="M76" s="7"/>
    </row>
    <row r="77" spans="1:13" ht="126" customHeight="1" x14ac:dyDescent="0.3">
      <c r="A77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7" s="24" t="s">
        <v>19</v>
      </c>
      <c r="C77" s="25" t="s">
        <v>453</v>
      </c>
      <c r="D77" s="26">
        <f>E77+F77</f>
        <v>0</v>
      </c>
      <c r="E77" s="26"/>
      <c r="F77" s="26"/>
      <c r="G77" s="20">
        <f>H77+I77</f>
        <v>0</v>
      </c>
      <c r="H77" s="26"/>
      <c r="I77" s="26"/>
      <c r="J77" s="20" t="e">
        <f t="shared" si="5"/>
        <v>#DIV/0!</v>
      </c>
      <c r="K77" s="20"/>
      <c r="L77" s="20"/>
      <c r="M77" s="7"/>
    </row>
    <row r="78" spans="1:13" ht="31.2" x14ac:dyDescent="0.3">
      <c r="A78" s="115" t="s">
        <v>116</v>
      </c>
      <c r="B78" s="63" t="s">
        <v>19</v>
      </c>
      <c r="C78" s="64" t="s">
        <v>117</v>
      </c>
      <c r="D78" s="49">
        <f t="shared" si="0"/>
        <v>191000</v>
      </c>
      <c r="E78" s="49">
        <f>E79+E94+E96+E99</f>
        <v>191000</v>
      </c>
      <c r="F78" s="49">
        <f>F79+F94+F96+F99</f>
        <v>0</v>
      </c>
      <c r="G78" s="53">
        <f t="shared" si="1"/>
        <v>11910.01</v>
      </c>
      <c r="H78" s="49">
        <f>H79+H94+H96+H99+H91</f>
        <v>11910.01</v>
      </c>
      <c r="I78" s="49">
        <f>I79+I94+I96+I99</f>
        <v>0</v>
      </c>
      <c r="J78" s="53">
        <f t="shared" si="5"/>
        <v>6.2356073298429324</v>
      </c>
      <c r="K78" s="53">
        <f t="shared" si="6"/>
        <v>6.2356073298429324</v>
      </c>
      <c r="L78" s="53" t="e">
        <f t="shared" si="7"/>
        <v>#DIV/0!</v>
      </c>
      <c r="M78" s="7"/>
    </row>
    <row r="79" spans="1:13" ht="62.4" x14ac:dyDescent="0.3">
      <c r="A79" s="117" t="s">
        <v>349</v>
      </c>
      <c r="B79" s="65" t="s">
        <v>19</v>
      </c>
      <c r="C79" s="66" t="s">
        <v>350</v>
      </c>
      <c r="D79" s="62">
        <f>E79+F79</f>
        <v>69000</v>
      </c>
      <c r="E79" s="26">
        <f>E83+E85+E87+E89+E93+E92+E80+E82</f>
        <v>69000</v>
      </c>
      <c r="F79" s="26">
        <f>F83+F85+F87+F89</f>
        <v>0</v>
      </c>
      <c r="G79" s="20">
        <f>H79+I79</f>
        <v>11910.01</v>
      </c>
      <c r="H79" s="26">
        <f>H83+H85+H87+H89+H80+H93+H92+H82+H81</f>
        <v>11910.01</v>
      </c>
      <c r="I79" s="26">
        <f>I83+I85+I87+I89+I81</f>
        <v>0</v>
      </c>
      <c r="J79" s="20">
        <f t="shared" si="5"/>
        <v>17.260884057971015</v>
      </c>
      <c r="K79" s="20">
        <f t="shared" si="6"/>
        <v>17.260884057971015</v>
      </c>
      <c r="L79" s="20" t="e">
        <f t="shared" si="7"/>
        <v>#DIV/0!</v>
      </c>
      <c r="M79" s="7"/>
    </row>
    <row r="80" spans="1:13" ht="142.5" customHeight="1" x14ac:dyDescent="0.3">
      <c r="A80" s="117" t="s">
        <v>396</v>
      </c>
      <c r="B80" s="65" t="s">
        <v>19</v>
      </c>
      <c r="C80" s="66" t="s">
        <v>393</v>
      </c>
      <c r="D80" s="62">
        <f>E80+F80</f>
        <v>18000</v>
      </c>
      <c r="E80" s="26">
        <v>18000</v>
      </c>
      <c r="F80" s="26"/>
      <c r="G80" s="20">
        <f>H80+I80</f>
        <v>550</v>
      </c>
      <c r="H80" s="26">
        <v>550</v>
      </c>
      <c r="I80" s="26"/>
      <c r="J80" s="20">
        <f t="shared" si="5"/>
        <v>3.0555555555555554</v>
      </c>
      <c r="K80" s="20"/>
      <c r="L80" s="20"/>
      <c r="M80" s="7"/>
    </row>
    <row r="81" spans="1:13" ht="123" customHeight="1" x14ac:dyDescent="0.3">
      <c r="A81" s="118" t="s">
        <v>455</v>
      </c>
      <c r="B81" s="65" t="s">
        <v>19</v>
      </c>
      <c r="C81" s="66" t="s">
        <v>454</v>
      </c>
      <c r="D81" s="62">
        <f>E81+F81</f>
        <v>0</v>
      </c>
      <c r="E81" s="26"/>
      <c r="F81" s="26"/>
      <c r="G81" s="20">
        <f>H81+I81</f>
        <v>3000</v>
      </c>
      <c r="H81" s="26">
        <v>3000</v>
      </c>
      <c r="I81" s="26"/>
      <c r="J81" s="20" t="e">
        <f t="shared" si="5"/>
        <v>#DIV/0!</v>
      </c>
      <c r="K81" s="20"/>
      <c r="L81" s="20"/>
      <c r="M81" s="7"/>
    </row>
    <row r="82" spans="1:13" ht="150" customHeight="1" x14ac:dyDescent="0.3">
      <c r="A82" s="117" t="s">
        <v>443</v>
      </c>
      <c r="B82" s="65" t="s">
        <v>19</v>
      </c>
      <c r="C82" s="66" t="s">
        <v>439</v>
      </c>
      <c r="D82" s="62">
        <f>E82</f>
        <v>0</v>
      </c>
      <c r="E82" s="26"/>
      <c r="F82" s="26"/>
      <c r="G82" s="20">
        <f>H82</f>
        <v>0</v>
      </c>
      <c r="H82" s="26"/>
      <c r="I82" s="26"/>
      <c r="J82" s="20" t="e">
        <f t="shared" si="5"/>
        <v>#DIV/0!</v>
      </c>
      <c r="K82" s="20"/>
      <c r="L82" s="20"/>
      <c r="M82" s="7"/>
    </row>
    <row r="83" spans="1:13" ht="109.2" x14ac:dyDescent="0.3">
      <c r="A83" s="117" t="s">
        <v>351</v>
      </c>
      <c r="B83" s="65" t="s">
        <v>19</v>
      </c>
      <c r="C83" s="66" t="s">
        <v>352</v>
      </c>
      <c r="D83" s="62">
        <f t="shared" ref="D83:D106" si="15">E83+F83</f>
        <v>13000</v>
      </c>
      <c r="E83" s="26">
        <f>E84</f>
        <v>13000</v>
      </c>
      <c r="F83" s="26">
        <f>F84</f>
        <v>0</v>
      </c>
      <c r="G83" s="20">
        <f t="shared" ref="G83:G98" si="16">H83+I83</f>
        <v>0</v>
      </c>
      <c r="H83" s="26">
        <f>H84</f>
        <v>0</v>
      </c>
      <c r="I83" s="26">
        <f>I84</f>
        <v>0</v>
      </c>
      <c r="J83" s="20">
        <f t="shared" si="5"/>
        <v>0</v>
      </c>
      <c r="K83" s="20">
        <f t="shared" si="6"/>
        <v>0</v>
      </c>
      <c r="L83" s="53" t="e">
        <f t="shared" si="7"/>
        <v>#DIV/0!</v>
      </c>
      <c r="M83" s="7"/>
    </row>
    <row r="84" spans="1:13" ht="145.5" customHeight="1" x14ac:dyDescent="0.3">
      <c r="A84" s="117" t="s">
        <v>353</v>
      </c>
      <c r="B84" s="65" t="s">
        <v>19</v>
      </c>
      <c r="C84" s="66" t="s">
        <v>354</v>
      </c>
      <c r="D84" s="62">
        <f t="shared" si="15"/>
        <v>13000</v>
      </c>
      <c r="E84" s="26">
        <v>13000</v>
      </c>
      <c r="F84" s="26"/>
      <c r="G84" s="20">
        <f t="shared" si="16"/>
        <v>0</v>
      </c>
      <c r="H84" s="26"/>
      <c r="I84" s="49"/>
      <c r="J84" s="20">
        <f t="shared" si="5"/>
        <v>0</v>
      </c>
      <c r="K84" s="20">
        <f t="shared" si="6"/>
        <v>0</v>
      </c>
      <c r="L84" s="53" t="e">
        <f t="shared" si="7"/>
        <v>#DIV/0!</v>
      </c>
      <c r="M84" s="7"/>
    </row>
    <row r="85" spans="1:13" ht="93.6" x14ac:dyDescent="0.3">
      <c r="A85" s="117" t="s">
        <v>355</v>
      </c>
      <c r="B85" s="65" t="s">
        <v>19</v>
      </c>
      <c r="C85" s="66" t="s">
        <v>356</v>
      </c>
      <c r="D85" s="62">
        <f t="shared" si="15"/>
        <v>1000</v>
      </c>
      <c r="E85" s="26">
        <f>E86</f>
        <v>1000</v>
      </c>
      <c r="F85" s="26">
        <f>F86</f>
        <v>0</v>
      </c>
      <c r="G85" s="20">
        <f t="shared" si="16"/>
        <v>0</v>
      </c>
      <c r="H85" s="26">
        <f>H86</f>
        <v>0</v>
      </c>
      <c r="I85" s="26">
        <f>I86</f>
        <v>0</v>
      </c>
      <c r="J85" s="20">
        <f t="shared" si="5"/>
        <v>0</v>
      </c>
      <c r="K85" s="20">
        <f t="shared" si="6"/>
        <v>0</v>
      </c>
      <c r="L85" s="53" t="e">
        <f t="shared" si="7"/>
        <v>#DIV/0!</v>
      </c>
      <c r="M85" s="7"/>
    </row>
    <row r="86" spans="1:13" ht="124.8" x14ac:dyDescent="0.3">
      <c r="A86" s="117" t="s">
        <v>357</v>
      </c>
      <c r="B86" s="65" t="s">
        <v>19</v>
      </c>
      <c r="C86" s="66" t="s">
        <v>358</v>
      </c>
      <c r="D86" s="62">
        <f t="shared" si="15"/>
        <v>1000</v>
      </c>
      <c r="E86" s="26">
        <v>1000</v>
      </c>
      <c r="F86" s="26"/>
      <c r="G86" s="20">
        <f t="shared" si="16"/>
        <v>0</v>
      </c>
      <c r="H86" s="26"/>
      <c r="I86" s="49"/>
      <c r="J86" s="20">
        <f t="shared" si="5"/>
        <v>0</v>
      </c>
      <c r="K86" s="20">
        <f t="shared" si="6"/>
        <v>0</v>
      </c>
      <c r="L86" s="53" t="e">
        <f t="shared" si="7"/>
        <v>#DIV/0!</v>
      </c>
      <c r="M86" s="7"/>
    </row>
    <row r="87" spans="1:13" ht="124.8" x14ac:dyDescent="0.3">
      <c r="A87" s="117" t="s">
        <v>359</v>
      </c>
      <c r="B87" s="65" t="s">
        <v>19</v>
      </c>
      <c r="C87" s="66" t="s">
        <v>360</v>
      </c>
      <c r="D87" s="62">
        <f t="shared" si="15"/>
        <v>1000</v>
      </c>
      <c r="E87" s="26">
        <f>E88</f>
        <v>1000</v>
      </c>
      <c r="F87" s="26">
        <f>F88</f>
        <v>0</v>
      </c>
      <c r="G87" s="20">
        <f t="shared" si="16"/>
        <v>0</v>
      </c>
      <c r="H87" s="26">
        <f>H88</f>
        <v>0</v>
      </c>
      <c r="I87" s="26">
        <f>I88</f>
        <v>0</v>
      </c>
      <c r="J87" s="20">
        <f t="shared" si="5"/>
        <v>0</v>
      </c>
      <c r="K87" s="20">
        <f t="shared" si="6"/>
        <v>0</v>
      </c>
      <c r="L87" s="53" t="e">
        <f t="shared" si="7"/>
        <v>#DIV/0!</v>
      </c>
      <c r="M87" s="7"/>
    </row>
    <row r="88" spans="1:13" ht="171.6" x14ac:dyDescent="0.3">
      <c r="A88" s="117" t="s">
        <v>361</v>
      </c>
      <c r="B88" s="65" t="s">
        <v>19</v>
      </c>
      <c r="C88" s="66" t="s">
        <v>362</v>
      </c>
      <c r="D88" s="62">
        <f t="shared" si="15"/>
        <v>1000</v>
      </c>
      <c r="E88" s="26">
        <v>1000</v>
      </c>
      <c r="F88" s="26"/>
      <c r="G88" s="20">
        <f t="shared" si="16"/>
        <v>0</v>
      </c>
      <c r="H88" s="26"/>
      <c r="I88" s="49"/>
      <c r="J88" s="20">
        <f t="shared" si="5"/>
        <v>0</v>
      </c>
      <c r="K88" s="20">
        <f t="shared" si="6"/>
        <v>0</v>
      </c>
      <c r="L88" s="53" t="e">
        <f t="shared" si="7"/>
        <v>#DIV/0!</v>
      </c>
      <c r="M88" s="7"/>
    </row>
    <row r="89" spans="1:13" ht="118.5" customHeight="1" x14ac:dyDescent="0.3">
      <c r="A89" s="117" t="s">
        <v>363</v>
      </c>
      <c r="B89" s="65" t="s">
        <v>19</v>
      </c>
      <c r="C89" s="66" t="s">
        <v>364</v>
      </c>
      <c r="D89" s="62">
        <f t="shared" si="15"/>
        <v>2000</v>
      </c>
      <c r="E89" s="26">
        <f>E90</f>
        <v>2000</v>
      </c>
      <c r="F89" s="26">
        <f>F90</f>
        <v>0</v>
      </c>
      <c r="G89" s="20">
        <f t="shared" si="16"/>
        <v>150</v>
      </c>
      <c r="H89" s="26">
        <f>H90</f>
        <v>150</v>
      </c>
      <c r="I89" s="26">
        <f>I90</f>
        <v>0</v>
      </c>
      <c r="J89" s="20">
        <f t="shared" si="5"/>
        <v>7.5</v>
      </c>
      <c r="K89" s="20">
        <f t="shared" si="6"/>
        <v>7.5</v>
      </c>
      <c r="L89" s="53" t="e">
        <f t="shared" si="7"/>
        <v>#DIV/0!</v>
      </c>
      <c r="M89" s="7"/>
    </row>
    <row r="90" spans="1:13" ht="210.75" customHeight="1" x14ac:dyDescent="0.3">
      <c r="A90" s="117" t="s">
        <v>365</v>
      </c>
      <c r="B90" s="65" t="s">
        <v>19</v>
      </c>
      <c r="C90" s="66" t="s">
        <v>366</v>
      </c>
      <c r="D90" s="62">
        <f t="shared" si="15"/>
        <v>2000</v>
      </c>
      <c r="E90" s="26">
        <v>2000</v>
      </c>
      <c r="F90" s="49"/>
      <c r="G90" s="20">
        <f t="shared" si="16"/>
        <v>150</v>
      </c>
      <c r="H90" s="26">
        <v>150</v>
      </c>
      <c r="I90" s="49"/>
      <c r="J90" s="20">
        <f t="shared" si="5"/>
        <v>7.5</v>
      </c>
      <c r="K90" s="20">
        <f t="shared" si="6"/>
        <v>7.5</v>
      </c>
      <c r="L90" s="53" t="e">
        <f t="shared" si="7"/>
        <v>#DIV/0!</v>
      </c>
      <c r="M90" s="7"/>
    </row>
    <row r="91" spans="1:13" ht="162.75" customHeight="1" x14ac:dyDescent="0.3">
      <c r="A91" s="117" t="s">
        <v>444</v>
      </c>
      <c r="B91" s="65" t="s">
        <v>19</v>
      </c>
      <c r="C91" s="66" t="s">
        <v>440</v>
      </c>
      <c r="D91" s="62">
        <f>E91+F91</f>
        <v>0</v>
      </c>
      <c r="E91" s="26"/>
      <c r="F91" s="49"/>
      <c r="G91" s="20">
        <f>H91+I91</f>
        <v>0</v>
      </c>
      <c r="H91" s="26"/>
      <c r="I91" s="49"/>
      <c r="J91" s="20" t="e">
        <f t="shared" si="5"/>
        <v>#DIV/0!</v>
      </c>
      <c r="K91" s="20"/>
      <c r="L91" s="53"/>
      <c r="M91" s="7"/>
    </row>
    <row r="92" spans="1:13" ht="147.75" customHeight="1" x14ac:dyDescent="0.3">
      <c r="A92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2" s="65" t="s">
        <v>19</v>
      </c>
      <c r="C92" s="66" t="s">
        <v>430</v>
      </c>
      <c r="D92" s="62">
        <f>E92</f>
        <v>5000</v>
      </c>
      <c r="E92" s="26">
        <v>5000</v>
      </c>
      <c r="F92" s="49"/>
      <c r="G92" s="20">
        <f>H92</f>
        <v>460.01</v>
      </c>
      <c r="H92" s="26">
        <v>460.01</v>
      </c>
      <c r="I92" s="49"/>
      <c r="J92" s="20">
        <f t="shared" si="5"/>
        <v>9.2002000000000006</v>
      </c>
      <c r="K92" s="20">
        <f t="shared" si="6"/>
        <v>9.2002000000000006</v>
      </c>
      <c r="L92" s="53"/>
      <c r="M92" s="7"/>
    </row>
    <row r="93" spans="1:13" ht="146.25" customHeight="1" x14ac:dyDescent="0.3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395</v>
      </c>
      <c r="D93" s="62">
        <f>E93+F93</f>
        <v>29000</v>
      </c>
      <c r="E93" s="26">
        <v>29000</v>
      </c>
      <c r="F93" s="49"/>
      <c r="G93" s="20">
        <f>H93+I93</f>
        <v>7750</v>
      </c>
      <c r="H93" s="26">
        <v>7750</v>
      </c>
      <c r="I93" s="49"/>
      <c r="J93" s="20">
        <f t="shared" si="5"/>
        <v>26.72413793103448</v>
      </c>
      <c r="K93" s="20">
        <f t="shared" si="6"/>
        <v>26.72413793103448</v>
      </c>
      <c r="L93" s="53"/>
      <c r="M93" s="7"/>
    </row>
    <row r="94" spans="1:13" ht="62.4" x14ac:dyDescent="0.3">
      <c r="A94" s="117" t="s">
        <v>367</v>
      </c>
      <c r="B94" s="65" t="s">
        <v>19</v>
      </c>
      <c r="C94" s="66" t="s">
        <v>368</v>
      </c>
      <c r="D94" s="62">
        <f t="shared" si="15"/>
        <v>0</v>
      </c>
      <c r="E94" s="26">
        <f>E95</f>
        <v>0</v>
      </c>
      <c r="F94" s="26">
        <f>F95</f>
        <v>0</v>
      </c>
      <c r="G94" s="20">
        <f t="shared" si="16"/>
        <v>0</v>
      </c>
      <c r="H94" s="26">
        <f>H95</f>
        <v>0</v>
      </c>
      <c r="I94" s="26">
        <f>I95</f>
        <v>0</v>
      </c>
      <c r="J94" s="20" t="e">
        <f t="shared" si="5"/>
        <v>#DIV/0!</v>
      </c>
      <c r="K94" s="20" t="e">
        <f t="shared" si="6"/>
        <v>#DIV/0!</v>
      </c>
      <c r="L94" s="53" t="e">
        <f t="shared" si="7"/>
        <v>#DIV/0!</v>
      </c>
      <c r="M94" s="7"/>
    </row>
    <row r="95" spans="1:13" ht="93.6" x14ac:dyDescent="0.3">
      <c r="A95" s="117" t="s">
        <v>369</v>
      </c>
      <c r="B95" s="65" t="s">
        <v>19</v>
      </c>
      <c r="C95" s="66" t="s">
        <v>370</v>
      </c>
      <c r="D95" s="62">
        <f t="shared" si="15"/>
        <v>0</v>
      </c>
      <c r="E95" s="26"/>
      <c r="F95" s="49"/>
      <c r="G95" s="20">
        <f t="shared" si="16"/>
        <v>0</v>
      </c>
      <c r="H95" s="49"/>
      <c r="I95" s="49"/>
      <c r="J95" s="20" t="e">
        <f t="shared" si="5"/>
        <v>#DIV/0!</v>
      </c>
      <c r="K95" s="20" t="e">
        <f t="shared" si="6"/>
        <v>#DIV/0!</v>
      </c>
      <c r="L95" s="53" t="e">
        <f t="shared" si="7"/>
        <v>#DIV/0!</v>
      </c>
      <c r="M95" s="7"/>
    </row>
    <row r="96" spans="1:13" ht="187.2" x14ac:dyDescent="0.3">
      <c r="A96" s="117" t="s">
        <v>371</v>
      </c>
      <c r="B96" s="65" t="s">
        <v>19</v>
      </c>
      <c r="C96" s="66" t="s">
        <v>372</v>
      </c>
      <c r="D96" s="62">
        <f t="shared" si="15"/>
        <v>0</v>
      </c>
      <c r="E96" s="26">
        <f>E97</f>
        <v>0</v>
      </c>
      <c r="F96" s="26">
        <f>F97</f>
        <v>0</v>
      </c>
      <c r="G96" s="20">
        <f t="shared" si="16"/>
        <v>0</v>
      </c>
      <c r="H96" s="26">
        <f>H97</f>
        <v>0</v>
      </c>
      <c r="I96" s="26">
        <f>I97</f>
        <v>0</v>
      </c>
      <c r="J96" s="20" t="e">
        <f t="shared" si="5"/>
        <v>#DIV/0!</v>
      </c>
      <c r="K96" s="20" t="e">
        <f t="shared" si="6"/>
        <v>#DIV/0!</v>
      </c>
      <c r="L96" s="53" t="e">
        <f t="shared" si="7"/>
        <v>#DIV/0!</v>
      </c>
      <c r="M96" s="7"/>
    </row>
    <row r="97" spans="1:13" ht="93.6" x14ac:dyDescent="0.3">
      <c r="A97" s="117" t="s">
        <v>373</v>
      </c>
      <c r="B97" s="65" t="s">
        <v>19</v>
      </c>
      <c r="C97" s="66" t="s">
        <v>374</v>
      </c>
      <c r="D97" s="62">
        <f t="shared" si="15"/>
        <v>0</v>
      </c>
      <c r="E97" s="26">
        <f>E98</f>
        <v>0</v>
      </c>
      <c r="F97" s="26">
        <f>F98</f>
        <v>0</v>
      </c>
      <c r="G97" s="20">
        <f t="shared" si="16"/>
        <v>0</v>
      </c>
      <c r="H97" s="26">
        <f>H98</f>
        <v>0</v>
      </c>
      <c r="I97" s="26">
        <f>I98</f>
        <v>0</v>
      </c>
      <c r="J97" s="20" t="e">
        <f t="shared" si="5"/>
        <v>#DIV/0!</v>
      </c>
      <c r="K97" s="20" t="e">
        <f t="shared" si="6"/>
        <v>#DIV/0!</v>
      </c>
      <c r="L97" s="53" t="e">
        <f t="shared" si="7"/>
        <v>#DIV/0!</v>
      </c>
      <c r="M97" s="7"/>
    </row>
    <row r="98" spans="1:13" ht="124.8" x14ac:dyDescent="0.3">
      <c r="A98" s="117" t="s">
        <v>375</v>
      </c>
      <c r="B98" s="65" t="s">
        <v>19</v>
      </c>
      <c r="C98" s="66" t="s">
        <v>376</v>
      </c>
      <c r="D98" s="62">
        <f t="shared" si="15"/>
        <v>0</v>
      </c>
      <c r="E98" s="26"/>
      <c r="F98" s="49"/>
      <c r="G98" s="20">
        <f t="shared" si="16"/>
        <v>0</v>
      </c>
      <c r="H98" s="26"/>
      <c r="I98" s="49"/>
      <c r="J98" s="20" t="e">
        <f t="shared" si="5"/>
        <v>#DIV/0!</v>
      </c>
      <c r="K98" s="20" t="e">
        <f t="shared" si="6"/>
        <v>#DIV/0!</v>
      </c>
      <c r="L98" s="53" t="e">
        <f t="shared" si="7"/>
        <v>#DIV/0!</v>
      </c>
      <c r="M98" s="7"/>
    </row>
    <row r="99" spans="1:13" ht="31.2" x14ac:dyDescent="0.3">
      <c r="A99" s="117" t="s">
        <v>377</v>
      </c>
      <c r="B99" s="65" t="s">
        <v>19</v>
      </c>
      <c r="C99" s="66" t="s">
        <v>378</v>
      </c>
      <c r="D99" s="62">
        <f t="shared" si="15"/>
        <v>122000</v>
      </c>
      <c r="E99" s="26">
        <f>E100+E102+E105</f>
        <v>122000</v>
      </c>
      <c r="F99" s="26">
        <f>F100+F102+F105</f>
        <v>0</v>
      </c>
      <c r="G99" s="20">
        <f t="shared" si="1"/>
        <v>0</v>
      </c>
      <c r="H99" s="26">
        <f>H100+H102+H105</f>
        <v>0</v>
      </c>
      <c r="I99" s="26">
        <f>I100+I102+I105</f>
        <v>0</v>
      </c>
      <c r="J99" s="20">
        <f t="shared" si="5"/>
        <v>0</v>
      </c>
      <c r="K99" s="20">
        <f t="shared" si="6"/>
        <v>0</v>
      </c>
      <c r="L99" s="20" t="e">
        <f t="shared" si="7"/>
        <v>#DIV/0!</v>
      </c>
      <c r="M99" s="7"/>
    </row>
    <row r="100" spans="1:13" ht="78" x14ac:dyDescent="0.3">
      <c r="A100" s="117" t="s">
        <v>379</v>
      </c>
      <c r="B100" s="65" t="s">
        <v>19</v>
      </c>
      <c r="C100" s="66" t="s">
        <v>380</v>
      </c>
      <c r="D100" s="62">
        <f t="shared" si="15"/>
        <v>0</v>
      </c>
      <c r="E100" s="26">
        <f>E101</f>
        <v>0</v>
      </c>
      <c r="F100" s="26">
        <f>F101</f>
        <v>0</v>
      </c>
      <c r="G100" s="20">
        <f t="shared" si="1"/>
        <v>0</v>
      </c>
      <c r="H100" s="26">
        <f>H101</f>
        <v>0</v>
      </c>
      <c r="I100" s="26">
        <f>I101</f>
        <v>0</v>
      </c>
      <c r="J100" s="20" t="e">
        <f t="shared" si="5"/>
        <v>#DIV/0!</v>
      </c>
      <c r="K100" s="20" t="e">
        <f t="shared" si="6"/>
        <v>#DIV/0!</v>
      </c>
      <c r="L100" s="20" t="e">
        <f t="shared" si="7"/>
        <v>#DIV/0!</v>
      </c>
      <c r="M100" s="7"/>
    </row>
    <row r="101" spans="1:13" ht="187.2" x14ac:dyDescent="0.3">
      <c r="A101" s="117" t="s">
        <v>381</v>
      </c>
      <c r="B101" s="65" t="s">
        <v>19</v>
      </c>
      <c r="C101" s="66" t="s">
        <v>382</v>
      </c>
      <c r="D101" s="62">
        <f t="shared" si="15"/>
        <v>0</v>
      </c>
      <c r="E101" s="26"/>
      <c r="F101" s="26"/>
      <c r="G101" s="20">
        <f t="shared" si="1"/>
        <v>0</v>
      </c>
      <c r="H101" s="26"/>
      <c r="I101" s="26"/>
      <c r="J101" s="20" t="e">
        <f t="shared" si="5"/>
        <v>#DIV/0!</v>
      </c>
      <c r="K101" s="20" t="e">
        <f t="shared" si="6"/>
        <v>#DIV/0!</v>
      </c>
      <c r="L101" s="20" t="e">
        <f t="shared" si="7"/>
        <v>#DIV/0!</v>
      </c>
      <c r="M101" s="7"/>
    </row>
    <row r="102" spans="1:13" ht="124.8" x14ac:dyDescent="0.3">
      <c r="A102" s="117" t="s">
        <v>383</v>
      </c>
      <c r="B102" s="65" t="s">
        <v>19</v>
      </c>
      <c r="C102" s="66" t="s">
        <v>384</v>
      </c>
      <c r="D102" s="62">
        <f t="shared" si="15"/>
        <v>50000</v>
      </c>
      <c r="E102" s="26">
        <f>E103+E104</f>
        <v>50000</v>
      </c>
      <c r="F102" s="26">
        <f>F103</f>
        <v>0</v>
      </c>
      <c r="G102" s="20">
        <f t="shared" ref="G102:G155" si="17">H102+I102</f>
        <v>0</v>
      </c>
      <c r="H102" s="26">
        <f>H103+H104</f>
        <v>0</v>
      </c>
      <c r="I102" s="26">
        <f>I103+I104</f>
        <v>0</v>
      </c>
      <c r="J102" s="20">
        <f t="shared" si="5"/>
        <v>0</v>
      </c>
      <c r="K102" s="20">
        <f t="shared" si="6"/>
        <v>0</v>
      </c>
      <c r="L102" s="20" t="e">
        <f t="shared" si="7"/>
        <v>#DIV/0!</v>
      </c>
      <c r="M102" s="7"/>
    </row>
    <row r="103" spans="1:13" ht="109.8" thickBot="1" x14ac:dyDescent="0.35">
      <c r="A103" s="117" t="s">
        <v>385</v>
      </c>
      <c r="B103" s="65" t="s">
        <v>19</v>
      </c>
      <c r="C103" s="66" t="s">
        <v>386</v>
      </c>
      <c r="D103" s="62">
        <f t="shared" si="15"/>
        <v>50000</v>
      </c>
      <c r="E103" s="26">
        <v>50000</v>
      </c>
      <c r="F103" s="26"/>
      <c r="G103" s="20">
        <f t="shared" si="17"/>
        <v>0</v>
      </c>
      <c r="H103" s="26"/>
      <c r="I103" s="26"/>
      <c r="J103" s="26">
        <f t="shared" si="5"/>
        <v>0</v>
      </c>
      <c r="K103" s="26">
        <f t="shared" si="6"/>
        <v>0</v>
      </c>
      <c r="L103" s="26" t="e">
        <f t="shared" si="7"/>
        <v>#DIV/0!</v>
      </c>
      <c r="M103" s="7"/>
    </row>
    <row r="104" spans="1:13" ht="93" x14ac:dyDescent="0.3">
      <c r="A104" s="119" t="s">
        <v>392</v>
      </c>
      <c r="B104" s="65" t="s">
        <v>19</v>
      </c>
      <c r="C104" s="66" t="str">
        <f>[4]Доходы!$S$106</f>
        <v xml:space="preserve"> 000 1161012901 0000 140</v>
      </c>
      <c r="D104" s="62">
        <f>E104+F104</f>
        <v>0</v>
      </c>
      <c r="E104" s="26"/>
      <c r="F104" s="26"/>
      <c r="G104" s="20">
        <f>H104+I104</f>
        <v>0</v>
      </c>
      <c r="H104" s="26"/>
      <c r="I104" s="26"/>
      <c r="J104" s="26" t="e">
        <f t="shared" si="5"/>
        <v>#DIV/0!</v>
      </c>
      <c r="K104" s="26" t="e">
        <f t="shared" si="6"/>
        <v>#DIV/0!</v>
      </c>
      <c r="L104" s="26" t="e">
        <f t="shared" si="7"/>
        <v>#DIV/0!</v>
      </c>
      <c r="M104" s="7"/>
    </row>
    <row r="105" spans="1:13" ht="31.2" x14ac:dyDescent="0.3">
      <c r="A105" s="117" t="s">
        <v>387</v>
      </c>
      <c r="B105" s="65" t="s">
        <v>19</v>
      </c>
      <c r="C105" s="66" t="s">
        <v>388</v>
      </c>
      <c r="D105" s="62">
        <f t="shared" si="15"/>
        <v>72000</v>
      </c>
      <c r="E105" s="26">
        <f>E106</f>
        <v>72000</v>
      </c>
      <c r="F105" s="26">
        <f>F106</f>
        <v>0</v>
      </c>
      <c r="G105" s="20">
        <f t="shared" si="17"/>
        <v>0</v>
      </c>
      <c r="H105" s="26">
        <f>H106</f>
        <v>0</v>
      </c>
      <c r="I105" s="26">
        <f>I106</f>
        <v>0</v>
      </c>
      <c r="J105" s="20">
        <f t="shared" ref="J105:L107" si="18">G105/D105*100</f>
        <v>0</v>
      </c>
      <c r="K105" s="20">
        <f t="shared" si="18"/>
        <v>0</v>
      </c>
      <c r="L105" s="20" t="e">
        <f t="shared" si="18"/>
        <v>#DIV/0!</v>
      </c>
      <c r="M105" s="7"/>
    </row>
    <row r="106" spans="1:13" ht="156" x14ac:dyDescent="0.3">
      <c r="A106" s="117" t="s">
        <v>389</v>
      </c>
      <c r="B106" s="65" t="s">
        <v>19</v>
      </c>
      <c r="C106" s="66" t="s">
        <v>390</v>
      </c>
      <c r="D106" s="62">
        <f t="shared" si="15"/>
        <v>72000</v>
      </c>
      <c r="E106" s="26">
        <v>72000</v>
      </c>
      <c r="F106" s="26"/>
      <c r="G106" s="20">
        <f t="shared" si="17"/>
        <v>0</v>
      </c>
      <c r="H106" s="26"/>
      <c r="I106" s="26"/>
      <c r="J106" s="20">
        <f t="shared" si="18"/>
        <v>0</v>
      </c>
      <c r="K106" s="20">
        <f t="shared" si="18"/>
        <v>0</v>
      </c>
      <c r="L106" s="20" t="e">
        <f t="shared" si="18"/>
        <v>#DIV/0!</v>
      </c>
      <c r="M106" s="7"/>
    </row>
    <row r="107" spans="1:13" ht="31.2" x14ac:dyDescent="0.3">
      <c r="A107" s="115" t="s">
        <v>118</v>
      </c>
      <c r="B107" s="47" t="s">
        <v>19</v>
      </c>
      <c r="C107" s="48" t="s">
        <v>119</v>
      </c>
      <c r="D107" s="49">
        <f t="shared" ref="D107:D155" si="19">E107+F107</f>
        <v>88000</v>
      </c>
      <c r="E107" s="49">
        <f t="shared" ref="E107:F107" si="20">E111+E108</f>
        <v>0</v>
      </c>
      <c r="F107" s="49">
        <f t="shared" si="20"/>
        <v>88000</v>
      </c>
      <c r="G107" s="53">
        <f t="shared" si="17"/>
        <v>112633.14</v>
      </c>
      <c r="H107" s="49">
        <f>H111+H108</f>
        <v>13110.17</v>
      </c>
      <c r="I107" s="49">
        <f>I111+I109+I110+I113</f>
        <v>99522.97</v>
      </c>
      <c r="J107" s="53">
        <f t="shared" si="18"/>
        <v>127.99220454545454</v>
      </c>
      <c r="K107" s="53" t="e">
        <f t="shared" si="18"/>
        <v>#DIV/0!</v>
      </c>
      <c r="L107" s="53">
        <f t="shared" si="18"/>
        <v>113.0942840909091</v>
      </c>
      <c r="M107" s="7"/>
    </row>
    <row r="108" spans="1:13" ht="15.6" x14ac:dyDescent="0.3">
      <c r="A108" s="114" t="s">
        <v>120</v>
      </c>
      <c r="B108" s="24" t="s">
        <v>19</v>
      </c>
      <c r="C108" s="25" t="s">
        <v>121</v>
      </c>
      <c r="D108" s="26">
        <f t="shared" si="19"/>
        <v>0</v>
      </c>
      <c r="E108" s="26">
        <f>E109+E110</f>
        <v>0</v>
      </c>
      <c r="F108" s="26">
        <f>F109+F110</f>
        <v>0</v>
      </c>
      <c r="G108" s="20">
        <f t="shared" si="17"/>
        <v>3761.41</v>
      </c>
      <c r="H108" s="26">
        <f>H109+H110</f>
        <v>3110.17</v>
      </c>
      <c r="I108" s="26">
        <f>I109+I110</f>
        <v>651.24</v>
      </c>
      <c r="J108" s="26"/>
      <c r="K108" s="26"/>
      <c r="L108" s="26"/>
      <c r="M108" s="7"/>
    </row>
    <row r="109" spans="1:13" ht="15.6" x14ac:dyDescent="0.3">
      <c r="A109" s="114" t="s">
        <v>120</v>
      </c>
      <c r="B109" s="24" t="s">
        <v>19</v>
      </c>
      <c r="C109" s="25" t="s">
        <v>333</v>
      </c>
      <c r="D109" s="26">
        <f t="shared" si="19"/>
        <v>0</v>
      </c>
      <c r="E109" s="26"/>
      <c r="F109" s="26"/>
      <c r="G109" s="20">
        <f t="shared" si="17"/>
        <v>3110.17</v>
      </c>
      <c r="H109" s="26">
        <v>3110.17</v>
      </c>
      <c r="I109" s="26"/>
      <c r="J109" s="20" t="e">
        <f t="shared" ref="J109:L115" si="21">G109/D109*100</f>
        <v>#DIV/0!</v>
      </c>
      <c r="K109" s="26"/>
      <c r="L109" s="26"/>
      <c r="M109" s="7"/>
    </row>
    <row r="110" spans="1:13" ht="46.8" x14ac:dyDescent="0.3">
      <c r="A110" s="114" t="s">
        <v>122</v>
      </c>
      <c r="B110" s="24" t="s">
        <v>19</v>
      </c>
      <c r="C110" s="25" t="s">
        <v>330</v>
      </c>
      <c r="D110" s="26">
        <f t="shared" si="19"/>
        <v>0</v>
      </c>
      <c r="E110" s="26"/>
      <c r="F110" s="26"/>
      <c r="G110" s="20">
        <f>I110</f>
        <v>651.24</v>
      </c>
      <c r="H110" s="26"/>
      <c r="I110" s="26">
        <v>651.24</v>
      </c>
      <c r="J110" s="20" t="e">
        <f t="shared" si="21"/>
        <v>#DIV/0!</v>
      </c>
      <c r="K110" s="26"/>
      <c r="L110" s="26"/>
      <c r="M110" s="7"/>
    </row>
    <row r="111" spans="1:13" ht="15.6" x14ac:dyDescent="0.3">
      <c r="A111" s="114" t="s">
        <v>123</v>
      </c>
      <c r="B111" s="24" t="s">
        <v>19</v>
      </c>
      <c r="C111" s="25" t="s">
        <v>124</v>
      </c>
      <c r="D111" s="26">
        <f t="shared" si="19"/>
        <v>88000</v>
      </c>
      <c r="E111" s="26">
        <f t="shared" ref="E111:H111" si="22">SUM(E112:E113)</f>
        <v>0</v>
      </c>
      <c r="F111" s="26">
        <f t="shared" si="22"/>
        <v>88000</v>
      </c>
      <c r="G111" s="20">
        <f t="shared" si="17"/>
        <v>10000</v>
      </c>
      <c r="H111" s="26">
        <f t="shared" si="22"/>
        <v>10000</v>
      </c>
      <c r="I111" s="26"/>
      <c r="J111" s="20">
        <f t="shared" si="21"/>
        <v>11.363636363636363</v>
      </c>
      <c r="K111" s="20" t="e">
        <f t="shared" si="21"/>
        <v>#DIV/0!</v>
      </c>
      <c r="L111" s="20">
        <f t="shared" si="21"/>
        <v>0</v>
      </c>
      <c r="M111" s="7"/>
    </row>
    <row r="112" spans="1:13" ht="31.2" x14ac:dyDescent="0.3">
      <c r="A112" s="114" t="s">
        <v>125</v>
      </c>
      <c r="B112" s="24" t="s">
        <v>19</v>
      </c>
      <c r="C112" s="25" t="s">
        <v>126</v>
      </c>
      <c r="D112" s="26">
        <f t="shared" si="19"/>
        <v>0</v>
      </c>
      <c r="E112" s="26"/>
      <c r="F112" s="26"/>
      <c r="G112" s="20">
        <f t="shared" si="17"/>
        <v>10000</v>
      </c>
      <c r="H112" s="26">
        <v>10000</v>
      </c>
      <c r="I112" s="26"/>
      <c r="J112" s="20" t="e">
        <f t="shared" si="21"/>
        <v>#DIV/0!</v>
      </c>
      <c r="K112" s="20" t="e">
        <f t="shared" si="21"/>
        <v>#DIV/0!</v>
      </c>
      <c r="L112" s="20" t="e">
        <f t="shared" si="21"/>
        <v>#DIV/0!</v>
      </c>
      <c r="M112" s="7"/>
    </row>
    <row r="113" spans="1:13" ht="31.2" x14ac:dyDescent="0.3">
      <c r="A113" s="114" t="s">
        <v>127</v>
      </c>
      <c r="B113" s="24" t="s">
        <v>19</v>
      </c>
      <c r="C113" s="25" t="s">
        <v>394</v>
      </c>
      <c r="D113" s="26">
        <f t="shared" si="19"/>
        <v>88000</v>
      </c>
      <c r="E113" s="26"/>
      <c r="F113" s="26">
        <v>88000</v>
      </c>
      <c r="G113" s="20">
        <f t="shared" si="17"/>
        <v>98871.73</v>
      </c>
      <c r="H113" s="26"/>
      <c r="I113" s="26">
        <v>98871.73</v>
      </c>
      <c r="J113" s="20">
        <f t="shared" si="21"/>
        <v>112.35423863636362</v>
      </c>
      <c r="K113" s="20" t="e">
        <f t="shared" si="21"/>
        <v>#DIV/0!</v>
      </c>
      <c r="L113" s="20">
        <f t="shared" si="21"/>
        <v>112.35423863636362</v>
      </c>
      <c r="M113" s="7"/>
    </row>
    <row r="114" spans="1:13" ht="15.6" x14ac:dyDescent="0.3">
      <c r="A114" s="115" t="s">
        <v>128</v>
      </c>
      <c r="B114" s="47" t="s">
        <v>19</v>
      </c>
      <c r="C114" s="48" t="s">
        <v>129</v>
      </c>
      <c r="D114" s="49">
        <f>D115+D153+D152</f>
        <v>457273617.34999996</v>
      </c>
      <c r="E114" s="49">
        <f>E115+E153+E152</f>
        <v>429468900</v>
      </c>
      <c r="F114" s="49">
        <f t="shared" ref="F114:I114" si="23">F115+F153</f>
        <v>60615133.450000003</v>
      </c>
      <c r="G114" s="49">
        <f>G115+G153+G152</f>
        <v>42050700.729999997</v>
      </c>
      <c r="H114" s="49">
        <f>H115+H153+H152</f>
        <v>41973494.010000005</v>
      </c>
      <c r="I114" s="49">
        <f t="shared" si="23"/>
        <v>5382021.3799999999</v>
      </c>
      <c r="J114" s="53">
        <f t="shared" si="21"/>
        <v>9.1959603910002397</v>
      </c>
      <c r="K114" s="53">
        <f t="shared" si="21"/>
        <v>9.7733488990704576</v>
      </c>
      <c r="L114" s="53">
        <f t="shared" si="21"/>
        <v>8.8790060726988287</v>
      </c>
      <c r="M114" s="7"/>
    </row>
    <row r="115" spans="1:13" ht="62.4" x14ac:dyDescent="0.3">
      <c r="A115" s="115" t="s">
        <v>130</v>
      </c>
      <c r="B115" s="47" t="s">
        <v>19</v>
      </c>
      <c r="C115" s="48" t="s">
        <v>131</v>
      </c>
      <c r="D115" s="49">
        <f>D116+D122+D130+D145</f>
        <v>458376733.44999999</v>
      </c>
      <c r="E115" s="49">
        <f>E116+E122+E130+E145</f>
        <v>430572016.10000002</v>
      </c>
      <c r="F115" s="49">
        <f>F116+F122+F130+F146+F145</f>
        <v>60615133.450000003</v>
      </c>
      <c r="G115" s="49">
        <f>G116+G122+G130+G145</f>
        <v>49731988.43</v>
      </c>
      <c r="H115" s="49">
        <f>H116+H122+H130+H145</f>
        <v>49654781.710000008</v>
      </c>
      <c r="I115" s="49">
        <f>I116+I122+I130+I146+I145</f>
        <v>5382021.3799999999</v>
      </c>
      <c r="J115" s="49">
        <f t="shared" si="21"/>
        <v>10.849588297313698</v>
      </c>
      <c r="K115" s="49">
        <f t="shared" si="21"/>
        <v>11.532282603908872</v>
      </c>
      <c r="L115" s="49">
        <f t="shared" si="21"/>
        <v>8.8790060726988287</v>
      </c>
      <c r="M115" s="7"/>
    </row>
    <row r="116" spans="1:13" ht="31.2" x14ac:dyDescent="0.3">
      <c r="A116" s="114" t="s">
        <v>132</v>
      </c>
      <c r="B116" s="24" t="s">
        <v>19</v>
      </c>
      <c r="C116" s="25" t="s">
        <v>398</v>
      </c>
      <c r="D116" s="26">
        <f>D117</f>
        <v>144306000</v>
      </c>
      <c r="E116" s="26">
        <f>E117+E121</f>
        <v>144306000</v>
      </c>
      <c r="F116" s="26">
        <f>F117+F121</f>
        <v>31707300</v>
      </c>
      <c r="G116" s="26">
        <f>G117</f>
        <v>24051000</v>
      </c>
      <c r="H116" s="26">
        <f>H117+H121</f>
        <v>24051000</v>
      </c>
      <c r="I116" s="26">
        <f>I117+I121</f>
        <v>5288800</v>
      </c>
      <c r="J116" s="20">
        <f t="shared" ref="J116:L121" si="24">G116/D116*100</f>
        <v>16.666666666666664</v>
      </c>
      <c r="K116" s="20">
        <f t="shared" si="24"/>
        <v>16.666666666666664</v>
      </c>
      <c r="L116" s="20">
        <f t="shared" si="24"/>
        <v>16.680070520037972</v>
      </c>
      <c r="M116" s="7"/>
    </row>
    <row r="117" spans="1:13" ht="31.2" x14ac:dyDescent="0.3">
      <c r="A117" s="114" t="s">
        <v>133</v>
      </c>
      <c r="B117" s="24" t="s">
        <v>19</v>
      </c>
      <c r="C117" s="25" t="s">
        <v>399</v>
      </c>
      <c r="D117" s="26">
        <f>D118+D119+D121</f>
        <v>144306000</v>
      </c>
      <c r="E117" s="26">
        <f t="shared" ref="E117:H117" si="25">E118+E119</f>
        <v>144306000</v>
      </c>
      <c r="F117" s="26">
        <f>F118+F119+F120</f>
        <v>31707300</v>
      </c>
      <c r="G117" s="26">
        <f>G118+G119+G121</f>
        <v>24051000</v>
      </c>
      <c r="H117" s="26">
        <f t="shared" si="25"/>
        <v>24051000</v>
      </c>
      <c r="I117" s="26">
        <f>I118+I119+I120</f>
        <v>5288800</v>
      </c>
      <c r="J117" s="20">
        <f t="shared" si="24"/>
        <v>16.666666666666664</v>
      </c>
      <c r="K117" s="20">
        <f t="shared" si="24"/>
        <v>16.666666666666664</v>
      </c>
      <c r="L117" s="20">
        <f t="shared" si="24"/>
        <v>16.680070520037972</v>
      </c>
      <c r="M117" s="7"/>
    </row>
    <row r="118" spans="1:13" ht="46.8" x14ac:dyDescent="0.3">
      <c r="A118" s="114" t="s">
        <v>134</v>
      </c>
      <c r="B118" s="24" t="s">
        <v>19</v>
      </c>
      <c r="C118" s="25" t="s">
        <v>400</v>
      </c>
      <c r="D118" s="26">
        <f t="shared" si="19"/>
        <v>144306000</v>
      </c>
      <c r="E118" s="26">
        <v>144306000</v>
      </c>
      <c r="F118" s="26"/>
      <c r="G118" s="20">
        <f t="shared" si="17"/>
        <v>24051000</v>
      </c>
      <c r="H118" s="26">
        <v>24051000</v>
      </c>
      <c r="I118" s="26"/>
      <c r="J118" s="20">
        <f t="shared" si="24"/>
        <v>16.666666666666664</v>
      </c>
      <c r="K118" s="20">
        <f t="shared" si="24"/>
        <v>16.666666666666664</v>
      </c>
      <c r="L118" s="20" t="e">
        <f t="shared" si="24"/>
        <v>#DIV/0!</v>
      </c>
      <c r="M118" s="7"/>
    </row>
    <row r="119" spans="1:13" ht="46.8" x14ac:dyDescent="0.3">
      <c r="A119" s="114" t="s">
        <v>135</v>
      </c>
      <c r="B119" s="24" t="s">
        <v>19</v>
      </c>
      <c r="C119" s="25" t="s">
        <v>401</v>
      </c>
      <c r="D119" s="26">
        <f>E119+F119</f>
        <v>0</v>
      </c>
      <c r="E119" s="26"/>
      <c r="F119" s="26"/>
      <c r="G119" s="20">
        <f>H119+I119</f>
        <v>0</v>
      </c>
      <c r="H119" s="26"/>
      <c r="I119" s="26"/>
      <c r="J119" s="20" t="e">
        <f t="shared" si="24"/>
        <v>#DIV/0!</v>
      </c>
      <c r="K119" s="20" t="e">
        <f t="shared" si="24"/>
        <v>#DIV/0!</v>
      </c>
      <c r="L119" s="20" t="e">
        <f t="shared" si="24"/>
        <v>#DIV/0!</v>
      </c>
      <c r="M119" s="7"/>
    </row>
    <row r="120" spans="1:13" ht="43.5" customHeight="1" x14ac:dyDescent="0.3">
      <c r="A120" s="114" t="s">
        <v>450</v>
      </c>
      <c r="B120" s="24" t="s">
        <v>19</v>
      </c>
      <c r="C120" s="25" t="s">
        <v>449</v>
      </c>
      <c r="D120" s="26"/>
      <c r="E120" s="26"/>
      <c r="F120" s="26">
        <v>31707300</v>
      </c>
      <c r="G120" s="20"/>
      <c r="H120" s="26"/>
      <c r="I120" s="26">
        <v>5288800</v>
      </c>
      <c r="J120" s="26"/>
      <c r="K120" s="26"/>
      <c r="L120" s="26"/>
      <c r="M120" s="7"/>
    </row>
    <row r="121" spans="1:13" ht="62.4" x14ac:dyDescent="0.3">
      <c r="A121" s="114" t="s">
        <v>136</v>
      </c>
      <c r="B121" s="24" t="s">
        <v>19</v>
      </c>
      <c r="C121" s="25" t="s">
        <v>402</v>
      </c>
      <c r="D121" s="26">
        <f t="shared" si="19"/>
        <v>0</v>
      </c>
      <c r="E121" s="26"/>
      <c r="F121" s="26"/>
      <c r="G121" s="20">
        <f t="shared" si="17"/>
        <v>0</v>
      </c>
      <c r="H121" s="26"/>
      <c r="I121" s="26"/>
      <c r="J121" s="20" t="e">
        <f t="shared" si="24"/>
        <v>#DIV/0!</v>
      </c>
      <c r="K121" s="26"/>
      <c r="L121" s="26"/>
      <c r="M121" s="7"/>
    </row>
    <row r="122" spans="1:13" ht="46.8" x14ac:dyDescent="0.3">
      <c r="A122" s="115" t="s">
        <v>137</v>
      </c>
      <c r="B122" s="47" t="s">
        <v>19</v>
      </c>
      <c r="C122" s="48" t="s">
        <v>403</v>
      </c>
      <c r="D122" s="49">
        <f t="shared" si="19"/>
        <v>118465933.45</v>
      </c>
      <c r="E122" s="49">
        <f>E124+E127+E123+E126</f>
        <v>90562900</v>
      </c>
      <c r="F122" s="49">
        <f>F124+F127+F125+F123</f>
        <v>27903033.449999999</v>
      </c>
      <c r="G122" s="53">
        <f t="shared" si="17"/>
        <v>6186321.1699999999</v>
      </c>
      <c r="H122" s="49">
        <f>H124+H127+H123+H126</f>
        <v>6186321.1699999999</v>
      </c>
      <c r="I122" s="49">
        <f>I124+I127+I123++I125</f>
        <v>0</v>
      </c>
      <c r="J122" s="53">
        <f>G122/D122*100</f>
        <v>5.2220254294548001</v>
      </c>
      <c r="K122" s="53">
        <f>H122/E122*100</f>
        <v>6.8309662897279129</v>
      </c>
      <c r="L122" s="53">
        <f>I122/F122*100</f>
        <v>0</v>
      </c>
      <c r="M122" s="7"/>
    </row>
    <row r="123" spans="1:13" ht="218.4" x14ac:dyDescent="0.3">
      <c r="A123" s="114" t="s">
        <v>467</v>
      </c>
      <c r="B123" s="24" t="s">
        <v>19</v>
      </c>
      <c r="C123" s="25" t="s">
        <v>458</v>
      </c>
      <c r="D123" s="26">
        <f t="shared" si="19"/>
        <v>0</v>
      </c>
      <c r="E123" s="26"/>
      <c r="F123" s="26"/>
      <c r="G123" s="20">
        <f t="shared" si="17"/>
        <v>0</v>
      </c>
      <c r="H123" s="26"/>
      <c r="I123" s="26"/>
      <c r="J123" s="26" t="e">
        <f t="shared" ref="J123:J126" si="26">G123/D123*100</f>
        <v>#DIV/0!</v>
      </c>
      <c r="K123" s="26" t="e">
        <f t="shared" ref="K123:K126" si="27">H123/E123*100</f>
        <v>#DIV/0!</v>
      </c>
      <c r="L123" s="53" t="e">
        <f t="shared" ref="L123:L126" si="28">I123/F123*100</f>
        <v>#DIV/0!</v>
      </c>
      <c r="M123" s="7"/>
    </row>
    <row r="124" spans="1:13" ht="46.8" x14ac:dyDescent="0.3">
      <c r="A124" s="114" t="s">
        <v>436</v>
      </c>
      <c r="B124" s="24" t="s">
        <v>19</v>
      </c>
      <c r="C124" s="25" t="s">
        <v>435</v>
      </c>
      <c r="D124" s="26">
        <f t="shared" si="19"/>
        <v>2717100</v>
      </c>
      <c r="E124" s="26">
        <v>2717100</v>
      </c>
      <c r="F124" s="26"/>
      <c r="G124" s="20">
        <f t="shared" si="17"/>
        <v>0</v>
      </c>
      <c r="H124" s="26"/>
      <c r="I124" s="26"/>
      <c r="J124" s="26">
        <f t="shared" si="26"/>
        <v>0</v>
      </c>
      <c r="K124" s="26">
        <f t="shared" si="27"/>
        <v>0</v>
      </c>
      <c r="L124" s="53" t="e">
        <f t="shared" si="28"/>
        <v>#DIV/0!</v>
      </c>
      <c r="M124" s="7"/>
    </row>
    <row r="125" spans="1:13" ht="196.5" customHeight="1" x14ac:dyDescent="0.3">
      <c r="A125" s="114" t="s">
        <v>461</v>
      </c>
      <c r="B125" s="24" t="s">
        <v>19</v>
      </c>
      <c r="C125" s="25" t="s">
        <v>456</v>
      </c>
      <c r="D125" s="26">
        <f>E125+F125</f>
        <v>0</v>
      </c>
      <c r="E125" s="26"/>
      <c r="F125" s="26"/>
      <c r="G125" s="20">
        <f>H125+I125</f>
        <v>0</v>
      </c>
      <c r="H125" s="26"/>
      <c r="I125" s="26"/>
      <c r="J125" s="26" t="e">
        <f t="shared" si="26"/>
        <v>#DIV/0!</v>
      </c>
      <c r="K125" s="26" t="e">
        <f t="shared" si="27"/>
        <v>#DIV/0!</v>
      </c>
      <c r="L125" s="53" t="e">
        <f t="shared" si="28"/>
        <v>#DIV/0!</v>
      </c>
      <c r="M125" s="7"/>
    </row>
    <row r="126" spans="1:13" ht="44.25" customHeight="1" x14ac:dyDescent="0.3">
      <c r="A126" s="114" t="s">
        <v>468</v>
      </c>
      <c r="B126" s="24" t="s">
        <v>19</v>
      </c>
      <c r="C126" s="25" t="s">
        <v>465</v>
      </c>
      <c r="D126" s="26">
        <f>E126+F126</f>
        <v>0</v>
      </c>
      <c r="E126" s="26"/>
      <c r="F126" s="26"/>
      <c r="G126" s="20">
        <f>H126+I126</f>
        <v>0</v>
      </c>
      <c r="H126" s="26"/>
      <c r="I126" s="26"/>
      <c r="J126" s="26" t="e">
        <f t="shared" si="26"/>
        <v>#DIV/0!</v>
      </c>
      <c r="K126" s="26" t="e">
        <f t="shared" si="27"/>
        <v>#DIV/0!</v>
      </c>
      <c r="L126" s="53" t="e">
        <f t="shared" si="28"/>
        <v>#DIV/0!</v>
      </c>
      <c r="M126" s="7"/>
    </row>
    <row r="127" spans="1:13" ht="15.6" x14ac:dyDescent="0.3">
      <c r="A127" s="114" t="s">
        <v>138</v>
      </c>
      <c r="B127" s="24" t="s">
        <v>19</v>
      </c>
      <c r="C127" s="25" t="s">
        <v>404</v>
      </c>
      <c r="D127" s="26">
        <f t="shared" si="19"/>
        <v>115748833.45</v>
      </c>
      <c r="E127" s="26">
        <f t="shared" ref="E127:I127" si="29">E128+E129</f>
        <v>87845800</v>
      </c>
      <c r="F127" s="26">
        <f>F129</f>
        <v>27903033.449999999</v>
      </c>
      <c r="G127" s="20">
        <f t="shared" si="17"/>
        <v>6186321.1699999999</v>
      </c>
      <c r="H127" s="26">
        <f t="shared" si="29"/>
        <v>6186321.1699999999</v>
      </c>
      <c r="I127" s="26">
        <f t="shared" si="29"/>
        <v>0</v>
      </c>
      <c r="J127" s="20">
        <f t="shared" ref="J127:L129" si="30">G127/D127*100</f>
        <v>5.3446077905159219</v>
      </c>
      <c r="K127" s="20">
        <f t="shared" si="30"/>
        <v>7.0422503637054934</v>
      </c>
      <c r="L127" s="20">
        <f t="shared" si="30"/>
        <v>0</v>
      </c>
      <c r="M127" s="7"/>
    </row>
    <row r="128" spans="1:13" ht="31.2" x14ac:dyDescent="0.3">
      <c r="A128" s="114" t="s">
        <v>139</v>
      </c>
      <c r="B128" s="24" t="s">
        <v>19</v>
      </c>
      <c r="C128" s="25" t="s">
        <v>405</v>
      </c>
      <c r="D128" s="26">
        <f t="shared" si="19"/>
        <v>87845800</v>
      </c>
      <c r="E128" s="26">
        <v>87845800</v>
      </c>
      <c r="F128" s="26"/>
      <c r="G128" s="20">
        <f t="shared" si="17"/>
        <v>6186321.1699999999</v>
      </c>
      <c r="H128" s="26">
        <v>6186321.1699999999</v>
      </c>
      <c r="I128" s="26"/>
      <c r="J128" s="20">
        <f t="shared" si="30"/>
        <v>7.0422503637054934</v>
      </c>
      <c r="K128" s="20">
        <f t="shared" si="30"/>
        <v>7.0422503637054934</v>
      </c>
      <c r="L128" s="20" t="e">
        <f t="shared" si="30"/>
        <v>#DIV/0!</v>
      </c>
      <c r="M128" s="7"/>
    </row>
    <row r="129" spans="1:13" ht="31.2" x14ac:dyDescent="0.3">
      <c r="A129" s="114" t="s">
        <v>140</v>
      </c>
      <c r="B129" s="24" t="s">
        <v>19</v>
      </c>
      <c r="C129" s="25" t="s">
        <v>406</v>
      </c>
      <c r="D129" s="26">
        <f t="shared" si="19"/>
        <v>27903033.449999999</v>
      </c>
      <c r="E129" s="26"/>
      <c r="F129" s="26">
        <v>27903033.449999999</v>
      </c>
      <c r="G129" s="20">
        <f t="shared" si="17"/>
        <v>0</v>
      </c>
      <c r="H129" s="26"/>
      <c r="I129" s="26"/>
      <c r="J129" s="20">
        <f t="shared" si="30"/>
        <v>0</v>
      </c>
      <c r="K129" s="26"/>
      <c r="L129" s="26"/>
      <c r="M129" s="7"/>
    </row>
    <row r="130" spans="1:13" ht="31.2" x14ac:dyDescent="0.3">
      <c r="A130" s="115" t="s">
        <v>141</v>
      </c>
      <c r="B130" s="47" t="s">
        <v>19</v>
      </c>
      <c r="C130" s="48" t="s">
        <v>407</v>
      </c>
      <c r="D130" s="49">
        <f t="shared" si="19"/>
        <v>189344800</v>
      </c>
      <c r="E130" s="49">
        <f>E131+E133+E135+E137+E140+E143+E142</f>
        <v>188340000</v>
      </c>
      <c r="F130" s="49">
        <f>F131+F133+F135+F137+F140+F142+F143</f>
        <v>1004800</v>
      </c>
      <c r="G130" s="53">
        <f t="shared" si="17"/>
        <v>18974742.219999999</v>
      </c>
      <c r="H130" s="49">
        <f>H131+H133+H135+H137+H140+H143+H142</f>
        <v>18881520.84</v>
      </c>
      <c r="I130" s="26">
        <f>I131+I133+I135+I137+I140+I142+I143</f>
        <v>93221.38</v>
      </c>
      <c r="J130" s="53">
        <f>G130/D130*100</f>
        <v>10.0212639692244</v>
      </c>
      <c r="K130" s="53">
        <f>H130/E130*100</f>
        <v>10.025231411277478</v>
      </c>
      <c r="L130" s="53">
        <f>I130/F130*100</f>
        <v>9.2776054936305741</v>
      </c>
      <c r="M130" s="7"/>
    </row>
    <row r="131" spans="1:13" ht="78" x14ac:dyDescent="0.3">
      <c r="A131" s="114" t="s">
        <v>142</v>
      </c>
      <c r="B131" s="24" t="s">
        <v>19</v>
      </c>
      <c r="C131" s="25" t="s">
        <v>408</v>
      </c>
      <c r="D131" s="26">
        <f t="shared" si="19"/>
        <v>0</v>
      </c>
      <c r="E131" s="26">
        <f>E132</f>
        <v>0</v>
      </c>
      <c r="F131" s="26">
        <f>F132</f>
        <v>0</v>
      </c>
      <c r="G131" s="20">
        <f t="shared" si="17"/>
        <v>0</v>
      </c>
      <c r="H131" s="26">
        <f>H132</f>
        <v>0</v>
      </c>
      <c r="I131" s="26">
        <f>I132</f>
        <v>0</v>
      </c>
      <c r="J131" s="26"/>
      <c r="K131" s="26"/>
      <c r="L131" s="26"/>
      <c r="M131" s="7"/>
    </row>
    <row r="132" spans="1:13" ht="78" x14ac:dyDescent="0.3">
      <c r="A132" s="114" t="s">
        <v>143</v>
      </c>
      <c r="B132" s="24" t="s">
        <v>19</v>
      </c>
      <c r="C132" s="25" t="s">
        <v>409</v>
      </c>
      <c r="D132" s="26">
        <f t="shared" si="19"/>
        <v>0</v>
      </c>
      <c r="E132" s="26"/>
      <c r="F132" s="26"/>
      <c r="G132" s="20">
        <f t="shared" si="17"/>
        <v>0</v>
      </c>
      <c r="H132" s="26"/>
      <c r="I132" s="26"/>
      <c r="J132" s="26"/>
      <c r="K132" s="26"/>
      <c r="L132" s="26"/>
      <c r="M132" s="7"/>
    </row>
    <row r="133" spans="1:13" ht="62.4" x14ac:dyDescent="0.3">
      <c r="A133" s="114" t="s">
        <v>144</v>
      </c>
      <c r="B133" s="24" t="s">
        <v>19</v>
      </c>
      <c r="C133" s="25" t="s">
        <v>410</v>
      </c>
      <c r="D133" s="26">
        <f t="shared" si="19"/>
        <v>883200</v>
      </c>
      <c r="E133" s="26">
        <f>E134</f>
        <v>0</v>
      </c>
      <c r="F133" s="26">
        <f>F134</f>
        <v>883200</v>
      </c>
      <c r="G133" s="20">
        <f t="shared" si="17"/>
        <v>93221.38</v>
      </c>
      <c r="H133" s="26">
        <f>H134</f>
        <v>0</v>
      </c>
      <c r="I133" s="26">
        <f>I134</f>
        <v>93221.38</v>
      </c>
      <c r="J133" s="20">
        <f t="shared" ref="J133:L139" si="31">G133/D133*100</f>
        <v>10.554956974637681</v>
      </c>
      <c r="K133" s="20" t="e">
        <f t="shared" si="31"/>
        <v>#DIV/0!</v>
      </c>
      <c r="L133" s="20">
        <f t="shared" si="31"/>
        <v>10.554956974637681</v>
      </c>
      <c r="M133" s="7"/>
    </row>
    <row r="134" spans="1:13" ht="62.4" x14ac:dyDescent="0.3">
      <c r="A134" s="114" t="s">
        <v>145</v>
      </c>
      <c r="B134" s="24" t="s">
        <v>19</v>
      </c>
      <c r="C134" s="25" t="s">
        <v>411</v>
      </c>
      <c r="D134" s="26">
        <f t="shared" si="19"/>
        <v>883200</v>
      </c>
      <c r="E134" s="26"/>
      <c r="F134" s="26">
        <v>883200</v>
      </c>
      <c r="G134" s="20">
        <f t="shared" si="17"/>
        <v>93221.38</v>
      </c>
      <c r="H134" s="26">
        <v>0</v>
      </c>
      <c r="I134" s="26">
        <v>93221.38</v>
      </c>
      <c r="J134" s="20">
        <f t="shared" si="31"/>
        <v>10.554956974637681</v>
      </c>
      <c r="K134" s="20" t="e">
        <f t="shared" si="31"/>
        <v>#DIV/0!</v>
      </c>
      <c r="L134" s="20">
        <f t="shared" si="31"/>
        <v>10.554956974637681</v>
      </c>
      <c r="M134" s="7"/>
    </row>
    <row r="135" spans="1:13" ht="62.4" x14ac:dyDescent="0.3">
      <c r="A135" s="114" t="s">
        <v>146</v>
      </c>
      <c r="B135" s="24" t="s">
        <v>19</v>
      </c>
      <c r="C135" s="25" t="s">
        <v>412</v>
      </c>
      <c r="D135" s="26">
        <f t="shared" si="19"/>
        <v>10787000</v>
      </c>
      <c r="E135" s="26">
        <f>E136</f>
        <v>10787000</v>
      </c>
      <c r="F135" s="26">
        <f>F136</f>
        <v>0</v>
      </c>
      <c r="G135" s="20">
        <f t="shared" si="17"/>
        <v>1675658.63</v>
      </c>
      <c r="H135" s="26">
        <f>H136</f>
        <v>1675658.63</v>
      </c>
      <c r="I135" s="26">
        <f>I136</f>
        <v>0</v>
      </c>
      <c r="J135" s="20">
        <f t="shared" si="31"/>
        <v>15.53405608602948</v>
      </c>
      <c r="K135" s="20">
        <f t="shared" si="31"/>
        <v>15.53405608602948</v>
      </c>
      <c r="L135" s="20" t="e">
        <f t="shared" si="31"/>
        <v>#DIV/0!</v>
      </c>
      <c r="M135" s="7"/>
    </row>
    <row r="136" spans="1:13" ht="62.4" x14ac:dyDescent="0.3">
      <c r="A136" s="114" t="s">
        <v>147</v>
      </c>
      <c r="B136" s="24" t="s">
        <v>19</v>
      </c>
      <c r="C136" s="25" t="s">
        <v>413</v>
      </c>
      <c r="D136" s="26">
        <f t="shared" si="19"/>
        <v>10787000</v>
      </c>
      <c r="E136" s="26">
        <v>10787000</v>
      </c>
      <c r="F136" s="26"/>
      <c r="G136" s="20">
        <f t="shared" si="17"/>
        <v>1675658.63</v>
      </c>
      <c r="H136" s="26">
        <v>1675658.63</v>
      </c>
      <c r="I136" s="26"/>
      <c r="J136" s="20">
        <f t="shared" si="31"/>
        <v>15.53405608602948</v>
      </c>
      <c r="K136" s="20">
        <f t="shared" si="31"/>
        <v>15.53405608602948</v>
      </c>
      <c r="L136" s="20" t="e">
        <f t="shared" si="31"/>
        <v>#DIV/0!</v>
      </c>
      <c r="M136" s="7"/>
    </row>
    <row r="137" spans="1:13" ht="46.8" x14ac:dyDescent="0.3">
      <c r="A137" s="114" t="s">
        <v>148</v>
      </c>
      <c r="B137" s="24" t="s">
        <v>19</v>
      </c>
      <c r="C137" s="25" t="s">
        <v>414</v>
      </c>
      <c r="D137" s="26">
        <f t="shared" si="19"/>
        <v>24737700</v>
      </c>
      <c r="E137" s="26">
        <f>E138+E139</f>
        <v>24616100</v>
      </c>
      <c r="F137" s="26">
        <f>F138+F139</f>
        <v>121600</v>
      </c>
      <c r="G137" s="20">
        <f t="shared" si="17"/>
        <v>3905862.21</v>
      </c>
      <c r="H137" s="26">
        <f>H138+H139</f>
        <v>3905862.21</v>
      </c>
      <c r="I137" s="26"/>
      <c r="J137" s="20">
        <f t="shared" si="31"/>
        <v>15.789108162844565</v>
      </c>
      <c r="K137" s="20">
        <f t="shared" si="31"/>
        <v>15.867104090412374</v>
      </c>
      <c r="L137" s="20">
        <f t="shared" si="31"/>
        <v>0</v>
      </c>
      <c r="M137" s="7"/>
    </row>
    <row r="138" spans="1:13" ht="62.4" x14ac:dyDescent="0.3">
      <c r="A138" s="114" t="s">
        <v>149</v>
      </c>
      <c r="B138" s="24" t="s">
        <v>19</v>
      </c>
      <c r="C138" s="25" t="s">
        <v>415</v>
      </c>
      <c r="D138" s="26">
        <f t="shared" si="19"/>
        <v>24616100</v>
      </c>
      <c r="E138" s="26">
        <v>24616100</v>
      </c>
      <c r="F138" s="26"/>
      <c r="G138" s="20">
        <f t="shared" si="17"/>
        <v>3905862.21</v>
      </c>
      <c r="H138" s="26">
        <v>3905862.21</v>
      </c>
      <c r="I138" s="26"/>
      <c r="J138" s="20">
        <f t="shared" si="31"/>
        <v>15.867104090412374</v>
      </c>
      <c r="K138" s="20">
        <f t="shared" si="31"/>
        <v>15.867104090412374</v>
      </c>
      <c r="L138" s="20" t="e">
        <f t="shared" si="31"/>
        <v>#DIV/0!</v>
      </c>
      <c r="M138" s="7"/>
    </row>
    <row r="139" spans="1:13" ht="62.4" x14ac:dyDescent="0.3">
      <c r="A139" s="114" t="s">
        <v>150</v>
      </c>
      <c r="B139" s="24" t="s">
        <v>19</v>
      </c>
      <c r="C139" s="25" t="s">
        <v>418</v>
      </c>
      <c r="D139" s="26">
        <f t="shared" si="19"/>
        <v>121600</v>
      </c>
      <c r="E139" s="26"/>
      <c r="F139" s="26">
        <v>121600</v>
      </c>
      <c r="G139" s="20">
        <f t="shared" si="17"/>
        <v>0</v>
      </c>
      <c r="H139" s="26"/>
      <c r="I139" s="26"/>
      <c r="J139" s="20">
        <f t="shared" si="31"/>
        <v>0</v>
      </c>
      <c r="K139" s="20" t="e">
        <f t="shared" si="31"/>
        <v>#DIV/0!</v>
      </c>
      <c r="L139" s="20">
        <f t="shared" si="31"/>
        <v>0</v>
      </c>
      <c r="M139" s="7"/>
    </row>
    <row r="140" spans="1:13" ht="46.8" x14ac:dyDescent="0.3">
      <c r="A140" s="114" t="s">
        <v>151</v>
      </c>
      <c r="B140" s="24" t="s">
        <v>19</v>
      </c>
      <c r="C140" s="25" t="s">
        <v>416</v>
      </c>
      <c r="D140" s="26">
        <f t="shared" si="19"/>
        <v>0</v>
      </c>
      <c r="E140" s="26"/>
      <c r="F140" s="26"/>
      <c r="G140" s="20">
        <f t="shared" si="17"/>
        <v>0</v>
      </c>
      <c r="H140" s="26"/>
      <c r="I140" s="26"/>
      <c r="J140" s="26"/>
      <c r="K140" s="26"/>
      <c r="L140" s="26"/>
      <c r="M140" s="7"/>
    </row>
    <row r="141" spans="1:13" ht="62.4" x14ac:dyDescent="0.3">
      <c r="A141" s="114" t="s">
        <v>152</v>
      </c>
      <c r="B141" s="24" t="s">
        <v>19</v>
      </c>
      <c r="C141" s="25" t="s">
        <v>417</v>
      </c>
      <c r="D141" s="26">
        <f t="shared" si="19"/>
        <v>0</v>
      </c>
      <c r="E141" s="26"/>
      <c r="F141" s="26"/>
      <c r="G141" s="20">
        <f t="shared" si="17"/>
        <v>0</v>
      </c>
      <c r="H141" s="26"/>
      <c r="I141" s="26"/>
      <c r="J141" s="26"/>
      <c r="K141" s="26"/>
      <c r="L141" s="26"/>
      <c r="M141" s="7"/>
    </row>
    <row r="142" spans="1:13" ht="31.2" x14ac:dyDescent="0.3">
      <c r="A142" s="114" t="s">
        <v>344</v>
      </c>
      <c r="B142" s="24" t="s">
        <v>19</v>
      </c>
      <c r="C142" s="25" t="s">
        <v>419</v>
      </c>
      <c r="D142" s="26">
        <f t="shared" si="19"/>
        <v>100000</v>
      </c>
      <c r="E142" s="26">
        <v>100000</v>
      </c>
      <c r="F142" s="26"/>
      <c r="G142" s="20">
        <f t="shared" si="17"/>
        <v>100000</v>
      </c>
      <c r="H142" s="26">
        <v>100000</v>
      </c>
      <c r="I142" s="26"/>
      <c r="J142" s="20">
        <f t="shared" ref="J142" si="32">G142/D142*100</f>
        <v>100</v>
      </c>
      <c r="K142" s="26"/>
      <c r="L142" s="26"/>
      <c r="M142" s="7"/>
    </row>
    <row r="143" spans="1:13" ht="15.6" x14ac:dyDescent="0.3">
      <c r="A143" s="114" t="s">
        <v>153</v>
      </c>
      <c r="B143" s="24" t="s">
        <v>19</v>
      </c>
      <c r="C143" s="25" t="s">
        <v>420</v>
      </c>
      <c r="D143" s="26">
        <f t="shared" si="19"/>
        <v>152836900</v>
      </c>
      <c r="E143" s="26">
        <f>E144</f>
        <v>152836900</v>
      </c>
      <c r="F143" s="26"/>
      <c r="G143" s="20">
        <f t="shared" si="17"/>
        <v>13200000</v>
      </c>
      <c r="H143" s="26">
        <f>H144</f>
        <v>13200000</v>
      </c>
      <c r="I143" s="26"/>
      <c r="J143" s="20">
        <f t="shared" ref="J143:L146" si="33">G143/D143*100</f>
        <v>8.6366577704729686</v>
      </c>
      <c r="K143" s="20">
        <f t="shared" si="33"/>
        <v>8.6366577704729686</v>
      </c>
      <c r="L143" s="20" t="e">
        <f t="shared" si="33"/>
        <v>#DIV/0!</v>
      </c>
      <c r="M143" s="7"/>
    </row>
    <row r="144" spans="1:13" ht="31.2" x14ac:dyDescent="0.3">
      <c r="A144" s="114" t="s">
        <v>154</v>
      </c>
      <c r="B144" s="24" t="s">
        <v>19</v>
      </c>
      <c r="C144" s="25" t="s">
        <v>421</v>
      </c>
      <c r="D144" s="26">
        <f t="shared" si="19"/>
        <v>152836900</v>
      </c>
      <c r="E144" s="26">
        <v>152836900</v>
      </c>
      <c r="F144" s="26"/>
      <c r="G144" s="20">
        <f t="shared" si="17"/>
        <v>13200000</v>
      </c>
      <c r="H144" s="26">
        <v>13200000</v>
      </c>
      <c r="I144" s="26"/>
      <c r="J144" s="20">
        <f t="shared" si="33"/>
        <v>8.6366577704729686</v>
      </c>
      <c r="K144" s="20">
        <f t="shared" si="33"/>
        <v>8.6366577704729686</v>
      </c>
      <c r="L144" s="20" t="e">
        <f t="shared" si="33"/>
        <v>#DIV/0!</v>
      </c>
      <c r="M144" s="7"/>
    </row>
    <row r="145" spans="1:13" ht="15.6" x14ac:dyDescent="0.3">
      <c r="A145" s="114" t="s">
        <v>155</v>
      </c>
      <c r="B145" s="24" t="s">
        <v>19</v>
      </c>
      <c r="C145" s="25" t="s">
        <v>422</v>
      </c>
      <c r="D145" s="26">
        <f>D149+D148</f>
        <v>6260000</v>
      </c>
      <c r="E145" s="26">
        <f>E146+E149+E148</f>
        <v>7363116.0999999996</v>
      </c>
      <c r="F145" s="26">
        <f>F146+F149</f>
        <v>0</v>
      </c>
      <c r="G145" s="20">
        <f>G148+G149</f>
        <v>519925.04</v>
      </c>
      <c r="H145" s="26">
        <f>H146+H149+H148</f>
        <v>535939.69999999995</v>
      </c>
      <c r="I145" s="26">
        <f>I149+I148</f>
        <v>0</v>
      </c>
      <c r="J145" s="20">
        <f t="shared" si="33"/>
        <v>8.3055118210862613</v>
      </c>
      <c r="K145" s="20">
        <f t="shared" si="33"/>
        <v>7.2787077199556851</v>
      </c>
      <c r="L145" s="20" t="e">
        <f t="shared" si="33"/>
        <v>#DIV/0!</v>
      </c>
      <c r="M145" s="7"/>
    </row>
    <row r="146" spans="1:13" ht="93.6" x14ac:dyDescent="0.3">
      <c r="A146" s="114" t="s">
        <v>156</v>
      </c>
      <c r="B146" s="24" t="s">
        <v>19</v>
      </c>
      <c r="C146" s="25" t="s">
        <v>423</v>
      </c>
      <c r="D146" s="26"/>
      <c r="E146" s="26">
        <f>E147</f>
        <v>1103116.1000000001</v>
      </c>
      <c r="F146" s="26">
        <f>F147</f>
        <v>0</v>
      </c>
      <c r="G146" s="20"/>
      <c r="H146" s="26">
        <f>H147</f>
        <v>16014.66</v>
      </c>
      <c r="I146" s="26">
        <f>I147</f>
        <v>0</v>
      </c>
      <c r="J146" s="20" t="e">
        <f t="shared" si="33"/>
        <v>#DIV/0!</v>
      </c>
      <c r="K146" s="20">
        <f t="shared" si="33"/>
        <v>1.4517655938481904</v>
      </c>
      <c r="L146" s="20" t="e">
        <f t="shared" si="33"/>
        <v>#DIV/0!</v>
      </c>
      <c r="M146" s="7"/>
    </row>
    <row r="147" spans="1:13" ht="109.2" x14ac:dyDescent="0.3">
      <c r="A147" s="114" t="s">
        <v>157</v>
      </c>
      <c r="B147" s="24" t="s">
        <v>19</v>
      </c>
      <c r="C147" s="25" t="s">
        <v>424</v>
      </c>
      <c r="D147" s="26"/>
      <c r="E147" s="26">
        <v>1103116.1000000001</v>
      </c>
      <c r="F147" s="26"/>
      <c r="G147" s="20"/>
      <c r="H147" s="26">
        <v>16014.66</v>
      </c>
      <c r="I147" s="26"/>
      <c r="J147" s="26" t="e">
        <f t="shared" ref="J147:J152" si="34">G147/D147*100</f>
        <v>#DIV/0!</v>
      </c>
      <c r="K147" s="26">
        <f t="shared" ref="K147:K152" si="35">H147/E147*100</f>
        <v>1.4517655938481904</v>
      </c>
      <c r="L147" s="26" t="e">
        <f t="shared" ref="L147:L152" si="36">I147/F147*100</f>
        <v>#DIV/0!</v>
      </c>
      <c r="M147" s="7"/>
    </row>
    <row r="148" spans="1:13" ht="15.6" x14ac:dyDescent="0.3">
      <c r="A148" s="114" t="s">
        <v>438</v>
      </c>
      <c r="B148" s="24" t="s">
        <v>19</v>
      </c>
      <c r="C148" s="25" t="s">
        <v>437</v>
      </c>
      <c r="D148" s="26">
        <f>E148</f>
        <v>6260000</v>
      </c>
      <c r="E148" s="26">
        <v>6260000</v>
      </c>
      <c r="F148" s="26"/>
      <c r="G148" s="20">
        <f>H148</f>
        <v>519925.04</v>
      </c>
      <c r="H148" s="26">
        <v>519925.04</v>
      </c>
      <c r="I148" s="26"/>
      <c r="J148" s="26"/>
      <c r="K148" s="26"/>
      <c r="L148" s="26"/>
      <c r="M148" s="7"/>
    </row>
    <row r="149" spans="1:13" ht="15.6" x14ac:dyDescent="0.3">
      <c r="A149" s="114" t="s">
        <v>425</v>
      </c>
      <c r="B149" s="47" t="s">
        <v>19</v>
      </c>
      <c r="C149" s="48" t="s">
        <v>426</v>
      </c>
      <c r="D149" s="49">
        <f>E149+D151</f>
        <v>0</v>
      </c>
      <c r="E149" s="49">
        <f>E150</f>
        <v>0</v>
      </c>
      <c r="F149" s="49">
        <f>F151</f>
        <v>0</v>
      </c>
      <c r="G149" s="53">
        <f>H149+G151</f>
        <v>0</v>
      </c>
      <c r="H149" s="49">
        <f>H150</f>
        <v>0</v>
      </c>
      <c r="I149" s="49">
        <f>I151</f>
        <v>0</v>
      </c>
      <c r="J149" s="49" t="e">
        <f t="shared" si="34"/>
        <v>#DIV/0!</v>
      </c>
      <c r="K149" s="49" t="e">
        <f t="shared" si="35"/>
        <v>#DIV/0!</v>
      </c>
      <c r="L149" s="49" t="e">
        <f t="shared" si="36"/>
        <v>#DIV/0!</v>
      </c>
      <c r="M149" s="7"/>
    </row>
    <row r="150" spans="1:13" ht="31.2" x14ac:dyDescent="0.3">
      <c r="A150" s="114" t="s">
        <v>432</v>
      </c>
      <c r="B150" s="24" t="s">
        <v>19</v>
      </c>
      <c r="C150" s="25" t="s">
        <v>427</v>
      </c>
      <c r="D150" s="26">
        <f>E150</f>
        <v>0</v>
      </c>
      <c r="E150" s="26"/>
      <c r="F150" s="26"/>
      <c r="G150" s="20">
        <f t="shared" si="17"/>
        <v>0</v>
      </c>
      <c r="H150" s="26"/>
      <c r="I150" s="26"/>
      <c r="J150" s="26" t="e">
        <f t="shared" si="34"/>
        <v>#DIV/0!</v>
      </c>
      <c r="K150" s="26" t="e">
        <f t="shared" si="35"/>
        <v>#DIV/0!</v>
      </c>
      <c r="L150" s="26" t="e">
        <f t="shared" si="36"/>
        <v>#DIV/0!</v>
      </c>
      <c r="M150" s="7"/>
    </row>
    <row r="151" spans="1:13" ht="31.2" x14ac:dyDescent="0.3">
      <c r="A151" s="114" t="s">
        <v>433</v>
      </c>
      <c r="B151" s="24" t="s">
        <v>19</v>
      </c>
      <c r="C151" s="25" t="s">
        <v>431</v>
      </c>
      <c r="D151" s="26">
        <f>F151</f>
        <v>0</v>
      </c>
      <c r="E151" s="26"/>
      <c r="F151" s="26"/>
      <c r="G151" s="20">
        <f>I151</f>
        <v>0</v>
      </c>
      <c r="H151" s="26"/>
      <c r="I151" s="26"/>
      <c r="J151" s="26" t="e">
        <f t="shared" si="34"/>
        <v>#DIV/0!</v>
      </c>
      <c r="K151" s="26" t="e">
        <f t="shared" si="35"/>
        <v>#DIV/0!</v>
      </c>
      <c r="L151" s="26" t="e">
        <f t="shared" si="36"/>
        <v>#DIV/0!</v>
      </c>
      <c r="M151" s="7"/>
    </row>
    <row r="152" spans="1:13" ht="15.6" x14ac:dyDescent="0.3">
      <c r="A152" s="114" t="s">
        <v>459</v>
      </c>
      <c r="B152" s="24" t="s">
        <v>19</v>
      </c>
      <c r="C152" s="25" t="s">
        <v>343</v>
      </c>
      <c r="D152" s="26">
        <f t="shared" si="19"/>
        <v>0</v>
      </c>
      <c r="E152" s="26"/>
      <c r="F152" s="26"/>
      <c r="G152" s="20">
        <f t="shared" si="17"/>
        <v>0</v>
      </c>
      <c r="H152" s="26"/>
      <c r="I152" s="26"/>
      <c r="J152" s="20" t="e">
        <f t="shared" si="34"/>
        <v>#DIV/0!</v>
      </c>
      <c r="K152" s="26" t="e">
        <f t="shared" si="35"/>
        <v>#DIV/0!</v>
      </c>
      <c r="L152" s="26" t="e">
        <f t="shared" si="36"/>
        <v>#DIV/0!</v>
      </c>
      <c r="M152" s="7"/>
    </row>
    <row r="153" spans="1:13" ht="78" x14ac:dyDescent="0.3">
      <c r="A153" s="111" t="s">
        <v>159</v>
      </c>
      <c r="B153" s="24" t="s">
        <v>19</v>
      </c>
      <c r="C153" s="25" t="s">
        <v>158</v>
      </c>
      <c r="D153" s="26">
        <f t="shared" si="19"/>
        <v>-1103116.1000000001</v>
      </c>
      <c r="E153" s="26">
        <f>E154+E155</f>
        <v>-1103116.1000000001</v>
      </c>
      <c r="F153" s="26">
        <f>F154+F155</f>
        <v>0</v>
      </c>
      <c r="G153" s="53">
        <f t="shared" si="17"/>
        <v>-7681287.7000000002</v>
      </c>
      <c r="H153" s="26">
        <f>H154+H155</f>
        <v>-7681287.7000000002</v>
      </c>
      <c r="I153" s="26">
        <f>I154+I155</f>
        <v>0</v>
      </c>
      <c r="J153" s="20">
        <f t="shared" ref="J153:L154" si="37">G153/D153*100</f>
        <v>696.32631596982401</v>
      </c>
      <c r="K153" s="20">
        <f t="shared" si="37"/>
        <v>696.32631596982401</v>
      </c>
      <c r="L153" s="20" t="e">
        <f t="shared" si="37"/>
        <v>#DIV/0!</v>
      </c>
      <c r="M153" s="7"/>
    </row>
    <row r="154" spans="1:13" ht="78" x14ac:dyDescent="0.3">
      <c r="A154" s="114" t="s">
        <v>159</v>
      </c>
      <c r="B154" s="24" t="s">
        <v>19</v>
      </c>
      <c r="C154" s="25" t="s">
        <v>428</v>
      </c>
      <c r="D154" s="26">
        <f t="shared" si="19"/>
        <v>-1103116.1000000001</v>
      </c>
      <c r="E154" s="26">
        <v>-1103116.1000000001</v>
      </c>
      <c r="F154" s="26"/>
      <c r="G154" s="20">
        <f t="shared" si="17"/>
        <v>-7681287.7000000002</v>
      </c>
      <c r="H154" s="26">
        <v>-7681287.7000000002</v>
      </c>
      <c r="I154" s="26"/>
      <c r="J154" s="20">
        <f t="shared" si="37"/>
        <v>696.32631596982401</v>
      </c>
      <c r="K154" s="20">
        <f t="shared" si="37"/>
        <v>696.32631596982401</v>
      </c>
      <c r="L154" s="20" t="e">
        <f t="shared" si="37"/>
        <v>#DIV/0!</v>
      </c>
      <c r="M154" s="7"/>
    </row>
    <row r="155" spans="1:13" ht="63" thickBot="1" x14ac:dyDescent="0.35">
      <c r="A155" s="114" t="s">
        <v>160</v>
      </c>
      <c r="B155" s="24" t="s">
        <v>19</v>
      </c>
      <c r="C155" s="25" t="s">
        <v>429</v>
      </c>
      <c r="D155" s="26">
        <f t="shared" si="19"/>
        <v>0</v>
      </c>
      <c r="E155" s="26"/>
      <c r="F155" s="26"/>
      <c r="G155" s="20">
        <f t="shared" si="17"/>
        <v>0</v>
      </c>
      <c r="H155" s="26"/>
      <c r="I155" s="26"/>
      <c r="J155" s="26"/>
      <c r="K155" s="26"/>
      <c r="L155" s="26"/>
      <c r="M155" s="7"/>
    </row>
    <row r="156" spans="1:13" x14ac:dyDescent="0.3">
      <c r="A156" s="8"/>
      <c r="B156" s="11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 t="s">
        <v>161</v>
      </c>
    </row>
    <row r="157" spans="1:13" x14ac:dyDescent="0.3">
      <c r="A157" s="8"/>
      <c r="B157" s="8"/>
      <c r="C157" s="8"/>
      <c r="D157" s="13"/>
      <c r="E157" s="13"/>
      <c r="F157" s="13"/>
      <c r="G157" s="13"/>
      <c r="H157" s="13"/>
      <c r="I157" s="13"/>
      <c r="J157" s="13"/>
      <c r="K157" s="13"/>
      <c r="L157" s="13"/>
      <c r="M157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28" workbookViewId="0">
      <selection activeCell="I27" sqref="I27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6" t="s">
        <v>0</v>
      </c>
      <c r="B4" s="126" t="s">
        <v>1</v>
      </c>
      <c r="C4" s="126" t="s">
        <v>162</v>
      </c>
      <c r="D4" s="128" t="s">
        <v>3</v>
      </c>
      <c r="E4" s="123"/>
      <c r="F4" s="123"/>
      <c r="G4" s="128" t="s">
        <v>4</v>
      </c>
      <c r="H4" s="123"/>
      <c r="I4" s="123"/>
      <c r="J4" s="121" t="s">
        <v>314</v>
      </c>
      <c r="K4" s="121" t="s">
        <v>315</v>
      </c>
      <c r="L4" s="121" t="s">
        <v>316</v>
      </c>
      <c r="M4" s="5"/>
    </row>
    <row r="5" spans="1:13" ht="140.4" customHeight="1" x14ac:dyDescent="0.3">
      <c r="A5" s="127"/>
      <c r="B5" s="127"/>
      <c r="C5" s="127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2"/>
      <c r="K5" s="122"/>
      <c r="L5" s="122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336</v>
      </c>
      <c r="D7" s="49">
        <f t="shared" ref="D7:I7" si="0">D9+D18+D20+D25+D31+D38+D44+D47+D49+D54+D57+D59+D36</f>
        <v>565497763.89999998</v>
      </c>
      <c r="E7" s="49">
        <f t="shared" si="0"/>
        <v>507345930</v>
      </c>
      <c r="F7" s="49">
        <f t="shared" si="0"/>
        <v>90962250</v>
      </c>
      <c r="G7" s="49">
        <f t="shared" si="0"/>
        <v>56400691.149999991</v>
      </c>
      <c r="H7" s="49">
        <f t="shared" si="0"/>
        <v>51574104.619999997</v>
      </c>
      <c r="I7" s="49">
        <f t="shared" si="0"/>
        <v>10131401.189999999</v>
      </c>
      <c r="J7" s="49">
        <f>G7/D7*100</f>
        <v>9.973636458087503</v>
      </c>
      <c r="K7" s="49">
        <f>H7/E7*100</f>
        <v>10.165471243654206</v>
      </c>
      <c r="L7" s="49">
        <f>I7/F7*100</f>
        <v>11.138028346924136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155824506.90000001</v>
      </c>
      <c r="E9" s="49">
        <f t="shared" si="1"/>
        <v>120826423</v>
      </c>
      <c r="F9" s="49">
        <f t="shared" si="1"/>
        <v>34998083.899999999</v>
      </c>
      <c r="G9" s="49">
        <f t="shared" si="1"/>
        <v>20750396.759999998</v>
      </c>
      <c r="H9" s="49">
        <f t="shared" si="1"/>
        <v>16038963.959999999</v>
      </c>
      <c r="I9" s="49">
        <f t="shared" si="1"/>
        <v>4711432.8</v>
      </c>
      <c r="J9" s="49">
        <f t="shared" ref="J9:L13" si="2">G9/D9*100</f>
        <v>13.316516877102339</v>
      </c>
      <c r="K9" s="49">
        <f t="shared" si="2"/>
        <v>13.274384494524016</v>
      </c>
      <c r="L9" s="49">
        <f t="shared" si="2"/>
        <v>13.461973556786633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7727610.8600000003</v>
      </c>
      <c r="E10" s="59">
        <v>2557720</v>
      </c>
      <c r="F10" s="59">
        <v>5169890.8600000003</v>
      </c>
      <c r="G10" s="59">
        <f>H10+I10</f>
        <v>791676.14</v>
      </c>
      <c r="H10" s="59">
        <v>315506.90000000002</v>
      </c>
      <c r="I10" s="59">
        <v>476169.24</v>
      </c>
      <c r="J10" s="26">
        <f t="shared" si="2"/>
        <v>10.24477234093022</v>
      </c>
      <c r="K10" s="26">
        <f t="shared" si="2"/>
        <v>12.335474563282926</v>
      </c>
      <c r="L10" s="26">
        <f t="shared" si="2"/>
        <v>9.210431185001843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53000</v>
      </c>
      <c r="E11" s="59">
        <v>2000</v>
      </c>
      <c r="F11" s="59">
        <v>51000</v>
      </c>
      <c r="G11" s="59">
        <f t="shared" ref="G11:G17" si="4">H11+I11</f>
        <v>1100.1199999999999</v>
      </c>
      <c r="H11" s="59">
        <v>1100.1199999999999</v>
      </c>
      <c r="I11" s="59"/>
      <c r="J11" s="26">
        <f t="shared" si="2"/>
        <v>2.0756981132075469</v>
      </c>
      <c r="K11" s="26">
        <f t="shared" si="2"/>
        <v>55.006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54103756.039999999</v>
      </c>
      <c r="E12" s="59">
        <v>24384663</v>
      </c>
      <c r="F12" s="59">
        <v>29719093.039999999</v>
      </c>
      <c r="G12" s="59">
        <f>H12+I12</f>
        <v>7947289.2699999996</v>
      </c>
      <c r="H12" s="59">
        <v>3712025.71</v>
      </c>
      <c r="I12" s="59">
        <v>4235263.5599999996</v>
      </c>
      <c r="J12" s="26">
        <f t="shared" si="2"/>
        <v>14.688978828243288</v>
      </c>
      <c r="K12" s="26">
        <f t="shared" si="2"/>
        <v>15.222788643829116</v>
      </c>
      <c r="L12" s="26">
        <f t="shared" si="2"/>
        <v>14.250985231277433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100000</v>
      </c>
      <c r="E13" s="59">
        <v>100000</v>
      </c>
      <c r="F13" s="59">
        <v>0</v>
      </c>
      <c r="G13" s="59">
        <f t="shared" si="4"/>
        <v>23392</v>
      </c>
      <c r="H13" s="59">
        <v>23392</v>
      </c>
      <c r="I13" s="59">
        <v>0</v>
      </c>
      <c r="J13" s="26"/>
      <c r="K13" s="26">
        <f t="shared" si="2"/>
        <v>23.391999999999999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16350000</v>
      </c>
      <c r="E14" s="59">
        <v>16350000</v>
      </c>
      <c r="F14" s="59">
        <v>0</v>
      </c>
      <c r="G14" s="59">
        <f t="shared" si="4"/>
        <v>2120727.19</v>
      </c>
      <c r="H14" s="59">
        <v>2120727.19</v>
      </c>
      <c r="I14" s="59">
        <v>0</v>
      </c>
      <c r="J14" s="26">
        <f>G14/D14*100</f>
        <v>12.970808501529053</v>
      </c>
      <c r="K14" s="26">
        <f>H14/E14*100</f>
        <v>12.970808501529053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77384140</v>
      </c>
      <c r="E17" s="59">
        <v>77382040</v>
      </c>
      <c r="F17" s="59">
        <v>2100</v>
      </c>
      <c r="G17" s="59">
        <f t="shared" si="4"/>
        <v>9866212.0399999991</v>
      </c>
      <c r="H17" s="59">
        <v>9866212.0399999991</v>
      </c>
      <c r="I17" s="59"/>
      <c r="J17" s="26">
        <f t="shared" ref="J17:J61" si="5">G17/D17*100</f>
        <v>12.749656505842152</v>
      </c>
      <c r="K17" s="26">
        <f t="shared" ref="K17:K61" si="6">H17/E17*100</f>
        <v>12.750002507041685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>D19</f>
        <v>883200</v>
      </c>
      <c r="E18" s="49">
        <f>E19</f>
        <v>0</v>
      </c>
      <c r="F18" s="49">
        <f>F19</f>
        <v>883200</v>
      </c>
      <c r="G18" s="49">
        <f>G19</f>
        <v>93221.38</v>
      </c>
      <c r="H18" s="49">
        <v>0</v>
      </c>
      <c r="I18" s="49">
        <f>I19</f>
        <v>93221.38</v>
      </c>
      <c r="J18" s="49">
        <f t="shared" si="5"/>
        <v>10.554956974637681</v>
      </c>
      <c r="K18" s="49" t="e">
        <f t="shared" si="6"/>
        <v>#DIV/0!</v>
      </c>
      <c r="L18" s="49">
        <f t="shared" si="7"/>
        <v>10.554956974637681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883200</v>
      </c>
      <c r="E19" s="59"/>
      <c r="F19" s="59">
        <v>883200</v>
      </c>
      <c r="G19" s="59">
        <f>I19</f>
        <v>93221.38</v>
      </c>
      <c r="H19" s="59">
        <v>0</v>
      </c>
      <c r="I19" s="59">
        <v>93221.38</v>
      </c>
      <c r="J19" s="26">
        <f t="shared" si="5"/>
        <v>10.554956974637681</v>
      </c>
      <c r="K19" s="26" t="e">
        <f t="shared" si="6"/>
        <v>#DIV/0!</v>
      </c>
      <c r="L19" s="26">
        <f t="shared" si="7"/>
        <v>10.554956974637681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8">D22+D23+D21+D24</f>
        <v>8915200</v>
      </c>
      <c r="E20" s="49">
        <f t="shared" si="8"/>
        <v>7950000</v>
      </c>
      <c r="F20" s="49">
        <f t="shared" si="8"/>
        <v>965200</v>
      </c>
      <c r="G20" s="49">
        <f t="shared" si="8"/>
        <v>1158228.1499999999</v>
      </c>
      <c r="H20" s="49">
        <f t="shared" si="8"/>
        <v>1151778.1499999999</v>
      </c>
      <c r="I20" s="49">
        <f t="shared" si="8"/>
        <v>6450</v>
      </c>
      <c r="J20" s="49">
        <f t="shared" si="5"/>
        <v>12.991611517408469</v>
      </c>
      <c r="K20" s="49">
        <f t="shared" si="6"/>
        <v>14.487775471698111</v>
      </c>
      <c r="L20" s="49">
        <f t="shared" si="7"/>
        <v>0.6682552838789888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8261000</v>
      </c>
      <c r="E22" s="59">
        <v>7950000</v>
      </c>
      <c r="F22" s="59">
        <v>311000</v>
      </c>
      <c r="G22" s="59">
        <f>H22+I22</f>
        <v>1158228.1499999999</v>
      </c>
      <c r="H22" s="59">
        <v>1151778.1499999999</v>
      </c>
      <c r="I22" s="59">
        <v>6450</v>
      </c>
      <c r="J22" s="26">
        <f t="shared" si="5"/>
        <v>14.020435177339305</v>
      </c>
      <c r="K22" s="26">
        <f t="shared" si="6"/>
        <v>14.487775471698111</v>
      </c>
      <c r="L22" s="26">
        <f t="shared" si="7"/>
        <v>2.07395498392283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654200</v>
      </c>
      <c r="E23" s="59"/>
      <c r="F23" s="59">
        <v>654200</v>
      </c>
      <c r="G23" s="59">
        <f>H23+I23</f>
        <v>0</v>
      </c>
      <c r="H23" s="59">
        <v>0</v>
      </c>
      <c r="I23" s="59"/>
      <c r="J23" s="26">
        <f t="shared" si="5"/>
        <v>0</v>
      </c>
      <c r="K23" s="26" t="e">
        <f t="shared" si="6"/>
        <v>#DIV/0!</v>
      </c>
      <c r="L23" s="26">
        <f t="shared" si="7"/>
        <v>0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8355150</v>
      </c>
      <c r="E25" s="49">
        <f t="shared" ref="E25:I25" si="9">E26+E27+E28+E29+E30</f>
        <v>5182300</v>
      </c>
      <c r="F25" s="49">
        <f t="shared" si="9"/>
        <v>3172850</v>
      </c>
      <c r="G25" s="49">
        <f t="shared" si="9"/>
        <v>533833.18999999994</v>
      </c>
      <c r="H25" s="49">
        <f t="shared" si="9"/>
        <v>0</v>
      </c>
      <c r="I25" s="49">
        <f t="shared" si="9"/>
        <v>533833.18999999994</v>
      </c>
      <c r="J25" s="49">
        <f t="shared" si="5"/>
        <v>6.3892711680819616</v>
      </c>
      <c r="K25" s="49">
        <f t="shared" si="6"/>
        <v>0</v>
      </c>
      <c r="L25" s="49">
        <f t="shared" si="7"/>
        <v>16.825037111744958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119500</v>
      </c>
      <c r="E26" s="59"/>
      <c r="F26" s="59">
        <v>119500</v>
      </c>
      <c r="G26" s="59">
        <f>H26+I26</f>
        <v>20047.21</v>
      </c>
      <c r="H26" s="59"/>
      <c r="I26" s="59">
        <v>20047.21</v>
      </c>
      <c r="J26" s="26">
        <f t="shared" si="5"/>
        <v>16.775907949790795</v>
      </c>
      <c r="K26" s="26" t="e">
        <f t="shared" si="6"/>
        <v>#DIV/0!</v>
      </c>
      <c r="L26" s="26">
        <f t="shared" si="7"/>
        <v>16.775907949790795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0"/>
        <v>7731750</v>
      </c>
      <c r="E29" s="59">
        <v>4978400</v>
      </c>
      <c r="F29" s="59">
        <v>2753350</v>
      </c>
      <c r="G29" s="59">
        <f>H29+I29</f>
        <v>416185.98</v>
      </c>
      <c r="H29" s="59">
        <v>0</v>
      </c>
      <c r="I29" s="59">
        <v>416185.98</v>
      </c>
      <c r="J29" s="26">
        <f t="shared" si="5"/>
        <v>5.3828173440682896</v>
      </c>
      <c r="K29" s="26">
        <f t="shared" si="6"/>
        <v>0</v>
      </c>
      <c r="L29" s="26">
        <f t="shared" si="7"/>
        <v>15.115622060399151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0"/>
        <v>503900</v>
      </c>
      <c r="E30" s="59">
        <v>203900</v>
      </c>
      <c r="F30" s="59">
        <v>300000</v>
      </c>
      <c r="G30" s="59">
        <f>H30+I30</f>
        <v>97600</v>
      </c>
      <c r="H30" s="59"/>
      <c r="I30" s="59">
        <v>97600</v>
      </c>
      <c r="J30" s="26">
        <f t="shared" si="5"/>
        <v>19.368922405239132</v>
      </c>
      <c r="K30" s="26">
        <f t="shared" si="6"/>
        <v>0</v>
      </c>
      <c r="L30" s="26">
        <f t="shared" si="7"/>
        <v>32.533333333333331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48359660</v>
      </c>
      <c r="E31" s="49">
        <f>E32+E33+E34+E35</f>
        <v>138260</v>
      </c>
      <c r="F31" s="49">
        <f t="shared" ref="F31:I31" si="12">F32+F33+F34</f>
        <v>48221400</v>
      </c>
      <c r="G31" s="49">
        <f>G32+G33+G34+G35</f>
        <v>4480661.16</v>
      </c>
      <c r="H31" s="49">
        <f>H32+H33+H34+H35</f>
        <v>0</v>
      </c>
      <c r="I31" s="49">
        <f t="shared" si="12"/>
        <v>4480661.16</v>
      </c>
      <c r="J31" s="49">
        <f t="shared" si="5"/>
        <v>9.2652867286494569</v>
      </c>
      <c r="K31" s="49">
        <f t="shared" si="6"/>
        <v>0</v>
      </c>
      <c r="L31" s="49">
        <f t="shared" si="7"/>
        <v>9.2918520822705268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23228300</v>
      </c>
      <c r="E32" s="59">
        <v>0</v>
      </c>
      <c r="F32" s="59">
        <v>23228300</v>
      </c>
      <c r="G32" s="59">
        <f>H32+I32</f>
        <v>3724356.04</v>
      </c>
      <c r="H32" s="59">
        <v>0</v>
      </c>
      <c r="I32" s="59">
        <v>3724356.04</v>
      </c>
      <c r="J32" s="26">
        <f t="shared" si="5"/>
        <v>16.033700442994107</v>
      </c>
      <c r="K32" s="26" t="e">
        <f t="shared" si="6"/>
        <v>#DIV/0!</v>
      </c>
      <c r="L32" s="26">
        <f t="shared" si="7"/>
        <v>16.033700442994107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3">E33+F33</f>
        <v>21076600</v>
      </c>
      <c r="E33" s="59">
        <v>100000</v>
      </c>
      <c r="F33" s="59">
        <v>20976600</v>
      </c>
      <c r="G33" s="59">
        <f>H33+I33</f>
        <v>322216.34000000003</v>
      </c>
      <c r="H33" s="59">
        <v>0</v>
      </c>
      <c r="I33" s="59">
        <v>322216.34000000003</v>
      </c>
      <c r="J33" s="26">
        <f t="shared" si="5"/>
        <v>1.5287870908970138</v>
      </c>
      <c r="K33" s="26">
        <f t="shared" si="6"/>
        <v>0</v>
      </c>
      <c r="L33" s="26">
        <f t="shared" si="7"/>
        <v>1.5360751504056902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3"/>
        <v>4016500</v>
      </c>
      <c r="E34" s="59">
        <v>0</v>
      </c>
      <c r="F34" s="59">
        <v>4016500</v>
      </c>
      <c r="G34" s="59">
        <f>H34+I34</f>
        <v>434088.78</v>
      </c>
      <c r="H34" s="59">
        <v>0</v>
      </c>
      <c r="I34" s="59">
        <v>434088.78</v>
      </c>
      <c r="J34" s="26">
        <f t="shared" si="5"/>
        <v>10.80763799327773</v>
      </c>
      <c r="K34" s="26" t="e">
        <f t="shared" si="6"/>
        <v>#DIV/0!</v>
      </c>
      <c r="L34" s="26">
        <f t="shared" si="7"/>
        <v>10.80763799327773</v>
      </c>
      <c r="M34" s="7"/>
    </row>
    <row r="35" spans="1:13" ht="31.2" x14ac:dyDescent="0.3">
      <c r="A35" s="56" t="s">
        <v>331</v>
      </c>
      <c r="B35" s="57" t="s">
        <v>167</v>
      </c>
      <c r="C35" s="58" t="s">
        <v>332</v>
      </c>
      <c r="D35" s="59">
        <f t="shared" si="13"/>
        <v>38260</v>
      </c>
      <c r="E35" s="59">
        <v>38260</v>
      </c>
      <c r="F35" s="59">
        <v>0</v>
      </c>
      <c r="G35" s="59">
        <f t="shared" ref="G35" si="14">H35+I35</f>
        <v>0</v>
      </c>
      <c r="H35" s="59"/>
      <c r="I35" s="59">
        <v>0</v>
      </c>
      <c r="J35" s="26">
        <f t="shared" si="5"/>
        <v>0</v>
      </c>
      <c r="K35" s="26">
        <f t="shared" si="6"/>
        <v>0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448000</v>
      </c>
      <c r="E36" s="49">
        <f>E37</f>
        <v>448000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448000</v>
      </c>
      <c r="E37" s="59">
        <v>448000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294245730</v>
      </c>
      <c r="E38" s="49">
        <f>E39+E40+E42+E43+E41</f>
        <v>294245730</v>
      </c>
      <c r="F38" s="49">
        <v>0</v>
      </c>
      <c r="G38" s="49">
        <f>G39+G40+G42+G43+G41</f>
        <v>22371353.039999999</v>
      </c>
      <c r="H38" s="49">
        <f>H39+H40+H42+H43+H41</f>
        <v>22371353.039999999</v>
      </c>
      <c r="I38" s="49">
        <v>0</v>
      </c>
      <c r="J38" s="49">
        <f t="shared" si="5"/>
        <v>7.6029490861260749</v>
      </c>
      <c r="K38" s="49">
        <f t="shared" si="6"/>
        <v>7.6029490861260749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84436000</v>
      </c>
      <c r="E39" s="59">
        <v>84436000</v>
      </c>
      <c r="F39" s="59">
        <v>0</v>
      </c>
      <c r="G39" s="59">
        <f>H39+I39</f>
        <v>6663813.4900000002</v>
      </c>
      <c r="H39" s="59">
        <v>6663813.4900000002</v>
      </c>
      <c r="I39" s="59">
        <v>0</v>
      </c>
      <c r="J39" s="26">
        <f t="shared" si="5"/>
        <v>7.8921472949926574</v>
      </c>
      <c r="K39" s="26">
        <f t="shared" si="6"/>
        <v>7.8921472949926574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5">E40+F40</f>
        <v>156559180</v>
      </c>
      <c r="E40" s="59">
        <v>156559180</v>
      </c>
      <c r="F40" s="59">
        <v>0</v>
      </c>
      <c r="G40" s="59">
        <f t="shared" ref="G40:G43" si="16">H40+I40</f>
        <v>9660720.3300000001</v>
      </c>
      <c r="H40" s="59">
        <v>9660720.3300000001</v>
      </c>
      <c r="I40" s="59">
        <v>0</v>
      </c>
      <c r="J40" s="26">
        <f t="shared" si="5"/>
        <v>6.1706508235416155</v>
      </c>
      <c r="K40" s="26">
        <f t="shared" si="6"/>
        <v>6.1706508235416155</v>
      </c>
      <c r="L40" s="26" t="e">
        <f t="shared" si="7"/>
        <v>#DIV/0!</v>
      </c>
      <c r="M40" s="7"/>
    </row>
    <row r="41" spans="1:13" ht="15.6" x14ac:dyDescent="0.3">
      <c r="A41" s="56" t="s">
        <v>338</v>
      </c>
      <c r="B41" s="57" t="s">
        <v>167</v>
      </c>
      <c r="C41" s="58" t="s">
        <v>339</v>
      </c>
      <c r="D41" s="59">
        <f t="shared" si="15"/>
        <v>35429950</v>
      </c>
      <c r="E41" s="59">
        <v>35429950</v>
      </c>
      <c r="F41" s="59">
        <v>0</v>
      </c>
      <c r="G41" s="59">
        <f t="shared" si="16"/>
        <v>3863719.54</v>
      </c>
      <c r="H41" s="59">
        <v>3863719.54</v>
      </c>
      <c r="I41" s="59">
        <v>0</v>
      </c>
      <c r="J41" s="26">
        <f t="shared" ref="J41" si="17">G41/D41*100</f>
        <v>10.905235655144871</v>
      </c>
      <c r="K41" s="26">
        <f t="shared" ref="K41" si="18">H41/E41*100</f>
        <v>10.905235655144871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5"/>
        <v>701600</v>
      </c>
      <c r="E42" s="59">
        <v>701600</v>
      </c>
      <c r="F42" s="59">
        <v>0</v>
      </c>
      <c r="G42" s="59">
        <f t="shared" si="16"/>
        <v>0</v>
      </c>
      <c r="H42" s="59"/>
      <c r="I42" s="26">
        <v>0</v>
      </c>
      <c r="J42" s="26">
        <f t="shared" si="5"/>
        <v>0</v>
      </c>
      <c r="K42" s="26">
        <f t="shared" si="6"/>
        <v>0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5"/>
        <v>17119000</v>
      </c>
      <c r="E43" s="59">
        <v>17119000</v>
      </c>
      <c r="F43" s="59">
        <v>0</v>
      </c>
      <c r="G43" s="59">
        <f t="shared" si="16"/>
        <v>2183099.6800000002</v>
      </c>
      <c r="H43" s="59">
        <v>2183099.6800000002</v>
      </c>
      <c r="I43" s="26">
        <v>0</v>
      </c>
      <c r="J43" s="26">
        <f t="shared" si="5"/>
        <v>12.752495356037151</v>
      </c>
      <c r="K43" s="26">
        <f t="shared" si="6"/>
        <v>12.752495356037151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32787800</v>
      </c>
      <c r="E44" s="49">
        <f t="shared" ref="E44:I44" si="19">E45+E46</f>
        <v>32362800</v>
      </c>
      <c r="F44" s="49">
        <f t="shared" si="19"/>
        <v>425000</v>
      </c>
      <c r="G44" s="49">
        <f>H44+I44</f>
        <v>4133920.73</v>
      </c>
      <c r="H44" s="49">
        <f t="shared" si="19"/>
        <v>4002345.73</v>
      </c>
      <c r="I44" s="49">
        <f t="shared" si="19"/>
        <v>131575</v>
      </c>
      <c r="J44" s="49">
        <f t="shared" si="5"/>
        <v>12.608106460329758</v>
      </c>
      <c r="K44" s="49">
        <f t="shared" si="6"/>
        <v>12.367118203616497</v>
      </c>
      <c r="L44" s="49">
        <f t="shared" si="7"/>
        <v>30.958823529411767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29197800</v>
      </c>
      <c r="E45" s="59">
        <v>28772800</v>
      </c>
      <c r="F45" s="59">
        <v>425000</v>
      </c>
      <c r="G45" s="59">
        <f>H45+I45</f>
        <v>3715422.55</v>
      </c>
      <c r="H45" s="59">
        <v>3583847.55</v>
      </c>
      <c r="I45" s="59">
        <v>131575</v>
      </c>
      <c r="J45" s="26">
        <f t="shared" si="5"/>
        <v>12.72500856228894</v>
      </c>
      <c r="K45" s="26">
        <f t="shared" si="6"/>
        <v>12.455678800811878</v>
      </c>
      <c r="L45" s="26">
        <f t="shared" si="7"/>
        <v>30.958823529411767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3590000</v>
      </c>
      <c r="E46" s="59">
        <v>3590000</v>
      </c>
      <c r="F46" s="59">
        <v>0</v>
      </c>
      <c r="G46" s="59">
        <f>H46+I46</f>
        <v>418498.18</v>
      </c>
      <c r="H46" s="59">
        <v>418498.18</v>
      </c>
      <c r="I46" s="59"/>
      <c r="J46" s="26">
        <f t="shared" si="5"/>
        <v>11.657330919220056</v>
      </c>
      <c r="K46" s="26">
        <f t="shared" si="6"/>
        <v>11.657330919220056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0">D48</f>
        <v>0</v>
      </c>
      <c r="E47" s="60">
        <f t="shared" si="20"/>
        <v>0</v>
      </c>
      <c r="F47" s="60">
        <f t="shared" si="20"/>
        <v>0</v>
      </c>
      <c r="G47" s="60">
        <f t="shared" si="20"/>
        <v>0</v>
      </c>
      <c r="H47" s="60">
        <f t="shared" si="20"/>
        <v>0</v>
      </c>
      <c r="I47" s="60">
        <f t="shared" si="20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1">SUM(D50:D53)</f>
        <v>15123500</v>
      </c>
      <c r="E49" s="49">
        <f t="shared" si="21"/>
        <v>14462500</v>
      </c>
      <c r="F49" s="49">
        <f t="shared" si="21"/>
        <v>661000</v>
      </c>
      <c r="G49" s="49">
        <f t="shared" si="21"/>
        <v>2807278.7399999998</v>
      </c>
      <c r="H49" s="49">
        <f t="shared" si="21"/>
        <v>2717863.7399999998</v>
      </c>
      <c r="I49" s="49">
        <f t="shared" si="21"/>
        <v>89415</v>
      </c>
      <c r="J49" s="49">
        <f t="shared" si="5"/>
        <v>18.562361490395741</v>
      </c>
      <c r="K49" s="49">
        <f t="shared" si="6"/>
        <v>18.792489127052722</v>
      </c>
      <c r="L49" s="49">
        <f t="shared" si="7"/>
        <v>13.527231467473525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1961000</v>
      </c>
      <c r="E50" s="59">
        <v>1300000</v>
      </c>
      <c r="F50" s="59">
        <v>661000</v>
      </c>
      <c r="G50" s="59">
        <f>H50+I50</f>
        <v>729538.34</v>
      </c>
      <c r="H50" s="59">
        <v>640123.34</v>
      </c>
      <c r="I50" s="59">
        <v>89415</v>
      </c>
      <c r="J50" s="26">
        <f t="shared" si="5"/>
        <v>37.20236308006119</v>
      </c>
      <c r="K50" s="26">
        <f t="shared" si="6"/>
        <v>49.24025692307692</v>
      </c>
      <c r="L50" s="26">
        <f t="shared" si="7"/>
        <v>13.527231467473525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2">E51+F51</f>
        <v>9701300</v>
      </c>
      <c r="E51" s="59">
        <v>9701300</v>
      </c>
      <c r="F51" s="59">
        <v>0</v>
      </c>
      <c r="G51" s="59">
        <f t="shared" ref="G51:G53" si="23">H51+I51</f>
        <v>1526930.6</v>
      </c>
      <c r="H51" s="59">
        <v>1526930.6</v>
      </c>
      <c r="I51" s="59">
        <v>0</v>
      </c>
      <c r="J51" s="26">
        <f t="shared" si="5"/>
        <v>15.739443167410554</v>
      </c>
      <c r="K51" s="26">
        <f t="shared" si="6"/>
        <v>15.739443167410554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345</v>
      </c>
      <c r="D52" s="59">
        <f>E52+F52</f>
        <v>1188100</v>
      </c>
      <c r="E52" s="59">
        <v>1188100</v>
      </c>
      <c r="F52" s="59"/>
      <c r="G52" s="59">
        <f t="shared" si="23"/>
        <v>217146</v>
      </c>
      <c r="H52" s="59">
        <v>217146</v>
      </c>
      <c r="I52" s="59"/>
      <c r="J52" s="26">
        <f t="shared" si="5"/>
        <v>18.276744381786045</v>
      </c>
      <c r="K52" s="26">
        <f t="shared" si="6"/>
        <v>18.276744381786045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397</v>
      </c>
      <c r="D53" s="59">
        <f t="shared" si="22"/>
        <v>2273100</v>
      </c>
      <c r="E53" s="59">
        <v>2273100</v>
      </c>
      <c r="F53" s="59">
        <v>0</v>
      </c>
      <c r="G53" s="59">
        <f t="shared" si="23"/>
        <v>333663.8</v>
      </c>
      <c r="H53" s="59">
        <v>333663.8</v>
      </c>
      <c r="I53" s="59">
        <v>0</v>
      </c>
      <c r="J53" s="26">
        <f t="shared" si="5"/>
        <v>14.6787998768202</v>
      </c>
      <c r="K53" s="26">
        <f t="shared" si="6"/>
        <v>14.6787998768202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4">D55+D56</f>
        <v>545017</v>
      </c>
      <c r="E54" s="49">
        <f t="shared" si="24"/>
        <v>12617</v>
      </c>
      <c r="F54" s="49">
        <f t="shared" si="24"/>
        <v>532400</v>
      </c>
      <c r="G54" s="49">
        <f t="shared" si="24"/>
        <v>71798</v>
      </c>
      <c r="H54" s="49">
        <f t="shared" si="24"/>
        <v>3000</v>
      </c>
      <c r="I54" s="49">
        <f t="shared" si="24"/>
        <v>68798</v>
      </c>
      <c r="J54" s="49">
        <f t="shared" si="5"/>
        <v>13.173534036552988</v>
      </c>
      <c r="K54" s="49">
        <f t="shared" si="6"/>
        <v>23.777443132281842</v>
      </c>
      <c r="L54" s="49">
        <f t="shared" si="7"/>
        <v>12.922238918106688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41017</v>
      </c>
      <c r="E55" s="59">
        <v>12617</v>
      </c>
      <c r="F55" s="59">
        <v>28400</v>
      </c>
      <c r="G55" s="59">
        <f>H55+I55</f>
        <v>12798</v>
      </c>
      <c r="H55" s="59">
        <v>3000</v>
      </c>
      <c r="I55" s="59">
        <v>9798</v>
      </c>
      <c r="J55" s="26">
        <f t="shared" si="5"/>
        <v>31.201696857400592</v>
      </c>
      <c r="K55" s="26">
        <f t="shared" si="6"/>
        <v>23.777443132281842</v>
      </c>
      <c r="L55" s="26">
        <f t="shared" si="7"/>
        <v>34.5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504000</v>
      </c>
      <c r="E56" s="59">
        <v>0</v>
      </c>
      <c r="F56" s="59">
        <v>504000</v>
      </c>
      <c r="G56" s="59">
        <f>H56+I56</f>
        <v>59000</v>
      </c>
      <c r="H56" s="59">
        <v>0</v>
      </c>
      <c r="I56" s="59">
        <v>59000</v>
      </c>
      <c r="J56" s="26">
        <f t="shared" si="5"/>
        <v>11.706349206349206</v>
      </c>
      <c r="K56" s="26" t="e">
        <f t="shared" si="6"/>
        <v>#DIV/0!</v>
      </c>
      <c r="L56" s="26">
        <f t="shared" si="7"/>
        <v>11.706349206349206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6">D61</f>
        <v>0</v>
      </c>
      <c r="E59" s="49">
        <f>E61+E60</f>
        <v>31707300</v>
      </c>
      <c r="F59" s="49">
        <f>F61+F60</f>
        <v>1103116.1000000001</v>
      </c>
      <c r="G59" s="49">
        <f t="shared" si="26"/>
        <v>0</v>
      </c>
      <c r="H59" s="49">
        <f>H61+H60</f>
        <v>5288800</v>
      </c>
      <c r="I59" s="49">
        <f>I61+I60</f>
        <v>16014.66</v>
      </c>
      <c r="J59" s="49" t="e">
        <f t="shared" si="5"/>
        <v>#DIV/0!</v>
      </c>
      <c r="K59" s="49">
        <f t="shared" si="6"/>
        <v>16.680070520037972</v>
      </c>
      <c r="L59" s="49">
        <f t="shared" si="7"/>
        <v>1.4517655938481904</v>
      </c>
      <c r="M59" s="7"/>
    </row>
    <row r="60" spans="1:13" ht="31.2" x14ac:dyDescent="0.3">
      <c r="A60" s="56" t="s">
        <v>250</v>
      </c>
      <c r="B60" s="47"/>
      <c r="C60" s="58" t="s">
        <v>346</v>
      </c>
      <c r="D60" s="49"/>
      <c r="E60" s="26">
        <v>31707300</v>
      </c>
      <c r="F60" s="49"/>
      <c r="G60" s="49"/>
      <c r="H60" s="26"/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1103116.1000000001</v>
      </c>
      <c r="G61" s="59"/>
      <c r="H61" s="59">
        <v>5288800</v>
      </c>
      <c r="I61" s="59">
        <v>16014.66</v>
      </c>
      <c r="J61" s="26" t="e">
        <f t="shared" si="5"/>
        <v>#DIV/0!</v>
      </c>
      <c r="K61" s="26" t="e">
        <f t="shared" si="6"/>
        <v>#DIV/0!</v>
      </c>
      <c r="L61" s="26">
        <f t="shared" si="7"/>
        <v>1.4517655938481904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-12710416.550000072</v>
      </c>
      <c r="E63" s="42">
        <f>Доходы!E9-Расходы!E7</f>
        <v>-2814830</v>
      </c>
      <c r="F63" s="42">
        <f>Доходы!F9-Расходы!F7</f>
        <v>-9895586.549999997</v>
      </c>
      <c r="G63" s="42">
        <f>Доходы!G9-Расходы!G7</f>
        <v>-6521739.2699999958</v>
      </c>
      <c r="H63" s="42">
        <f>Доходы!H9-Расходы!H7</f>
        <v>-4052004.8999999911</v>
      </c>
      <c r="I63" s="42">
        <f>Доходы!I9-Расходы!I7</f>
        <v>-2469734.3699999992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workbookViewId="0">
      <selection activeCell="A15" sqref="A15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29"/>
      <c r="B2" s="130"/>
      <c r="C2" s="130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6" t="s">
        <v>0</v>
      </c>
      <c r="B4" s="126" t="s">
        <v>1</v>
      </c>
      <c r="C4" s="126" t="s">
        <v>253</v>
      </c>
      <c r="D4" s="128" t="s">
        <v>3</v>
      </c>
      <c r="E4" s="123"/>
      <c r="F4" s="123"/>
      <c r="G4" s="123" t="s">
        <v>4</v>
      </c>
      <c r="H4" s="123"/>
      <c r="I4" s="123"/>
      <c r="J4" s="5"/>
    </row>
    <row r="5" spans="1:10" ht="139.5" customHeight="1" x14ac:dyDescent="0.3">
      <c r="A5" s="127"/>
      <c r="B5" s="127"/>
      <c r="C5" s="127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12710416.549999997</v>
      </c>
      <c r="E7" s="85">
        <f>E9+E20</f>
        <v>2814830</v>
      </c>
      <c r="F7" s="86">
        <f>F20</f>
        <v>9895586.549999997</v>
      </c>
      <c r="G7" s="85">
        <f>G9+G20</f>
        <v>6521739.2699999902</v>
      </c>
      <c r="H7" s="85">
        <f>H9+H20</f>
        <v>4052004.8999999911</v>
      </c>
      <c r="I7" s="87">
        <f>I9+I20</f>
        <v>2469734.3699999992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9895616.549999997</v>
      </c>
      <c r="E20" s="94">
        <f>E21</f>
        <v>30</v>
      </c>
      <c r="F20" s="94">
        <f>F21</f>
        <v>9895586.549999997</v>
      </c>
      <c r="G20" s="105">
        <f>H20+I20</f>
        <v>6521739.2699999902</v>
      </c>
      <c r="H20" s="94">
        <f>H21</f>
        <v>4052004.8999999911</v>
      </c>
      <c r="I20" s="103">
        <f>I21</f>
        <v>2469734.3699999992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9895616.549999997</v>
      </c>
      <c r="E21" s="94">
        <f>E22+E27</f>
        <v>30</v>
      </c>
      <c r="F21" s="94">
        <f>F22+F27</f>
        <v>9895586.549999997</v>
      </c>
      <c r="G21" s="94">
        <f t="shared" ref="G21:G31" si="0">H21+I21</f>
        <v>6521739.2699999902</v>
      </c>
      <c r="H21" s="94">
        <f>H22+H27</f>
        <v>4052004.8999999911</v>
      </c>
      <c r="I21" s="103">
        <f>I22+I27</f>
        <v>2469734.3699999992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-588412563.45000005</v>
      </c>
      <c r="E22" s="94">
        <f>E23</f>
        <v>-507345900</v>
      </c>
      <c r="F22" s="94">
        <f>F23</f>
        <v>-81066663.450000003</v>
      </c>
      <c r="G22" s="101">
        <f t="shared" si="0"/>
        <v>-55183766.540000007</v>
      </c>
      <c r="H22" s="101">
        <f>H23</f>
        <v>-47522099.720000006</v>
      </c>
      <c r="I22" s="103">
        <f>I23</f>
        <v>-7661666.8200000003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-588412563.45000005</v>
      </c>
      <c r="E23" s="94">
        <f>E24</f>
        <v>-507345900</v>
      </c>
      <c r="F23" s="94">
        <f>F24</f>
        <v>-81066663.450000003</v>
      </c>
      <c r="G23" s="101">
        <f t="shared" si="0"/>
        <v>-55183766.540000007</v>
      </c>
      <c r="H23" s="101">
        <f>H24</f>
        <v>-47522099.720000006</v>
      </c>
      <c r="I23" s="103">
        <f>I24</f>
        <v>-7661666.8200000003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-588412563.45000005</v>
      </c>
      <c r="E24" s="94">
        <f>E25+E26</f>
        <v>-507345900</v>
      </c>
      <c r="F24" s="94">
        <f>F25+F26</f>
        <v>-81066663.450000003</v>
      </c>
      <c r="G24" s="101">
        <f t="shared" si="0"/>
        <v>-55183766.540000007</v>
      </c>
      <c r="H24" s="101">
        <f>H25+H26</f>
        <v>-47522099.720000006</v>
      </c>
      <c r="I24" s="102">
        <f>I25+I26</f>
        <v>-7661666.8200000003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-507345900</v>
      </c>
      <c r="E25" s="94">
        <f>-(Доходы!E9+Источники!E9)</f>
        <v>-507345900</v>
      </c>
      <c r="F25" s="94"/>
      <c r="G25" s="101">
        <f t="shared" si="0"/>
        <v>-47522099.720000006</v>
      </c>
      <c r="H25" s="94">
        <f>-(Доходы!H9+Источники!H9)</f>
        <v>-47522099.720000006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-81066663.450000003</v>
      </c>
      <c r="E26" s="94"/>
      <c r="F26" s="94">
        <f>-(Доходы!F9)</f>
        <v>-81066663.450000003</v>
      </c>
      <c r="G26" s="101">
        <f t="shared" si="0"/>
        <v>-7661666.8200000003</v>
      </c>
      <c r="H26" s="94"/>
      <c r="I26" s="103">
        <f>-(Доходы!I9)</f>
        <v>-7661666.8200000003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598308180</v>
      </c>
      <c r="E27" s="94">
        <f>E28</f>
        <v>507345930</v>
      </c>
      <c r="F27" s="94">
        <f>F28</f>
        <v>90962250</v>
      </c>
      <c r="G27" s="101">
        <f t="shared" si="0"/>
        <v>61705505.809999995</v>
      </c>
      <c r="H27" s="101">
        <f>H28</f>
        <v>51574104.619999997</v>
      </c>
      <c r="I27" s="103">
        <f>I28</f>
        <v>10131401.189999999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598308180</v>
      </c>
      <c r="E28" s="94">
        <f>E29</f>
        <v>507345930</v>
      </c>
      <c r="F28" s="94">
        <f>F29</f>
        <v>90962250</v>
      </c>
      <c r="G28" s="101">
        <f t="shared" si="0"/>
        <v>61705505.809999995</v>
      </c>
      <c r="H28" s="101">
        <f>H29</f>
        <v>51574104.619999997</v>
      </c>
      <c r="I28" s="103">
        <f>I29</f>
        <v>10131401.189999999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598308180</v>
      </c>
      <c r="E29" s="94">
        <f>E30+E31</f>
        <v>507345930</v>
      </c>
      <c r="F29" s="94">
        <f>F30+F31</f>
        <v>90962250</v>
      </c>
      <c r="G29" s="101">
        <f t="shared" si="0"/>
        <v>61705505.809999995</v>
      </c>
      <c r="H29" s="101">
        <f>H30+H31</f>
        <v>51574104.619999997</v>
      </c>
      <c r="I29" s="103">
        <f>I30+I31</f>
        <v>10131401.189999999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507345930</v>
      </c>
      <c r="E30" s="94">
        <f>Расходы!E7</f>
        <v>507345930</v>
      </c>
      <c r="F30" s="94"/>
      <c r="G30" s="101">
        <f t="shared" si="0"/>
        <v>51574104.619999997</v>
      </c>
      <c r="H30" s="101">
        <f>Расходы!H7</f>
        <v>51574104.619999997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90962250</v>
      </c>
      <c r="E31" s="108"/>
      <c r="F31" s="108">
        <f>Расходы!F7</f>
        <v>90962250</v>
      </c>
      <c r="G31" s="109">
        <f t="shared" si="0"/>
        <v>10131401.189999999</v>
      </c>
      <c r="H31" s="109"/>
      <c r="I31" s="110">
        <f>Расходы!I7</f>
        <v>10131401.189999999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2022-03-16T07:21:18Z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